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7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Foster\Desktop\"/>
    </mc:Choice>
  </mc:AlternateContent>
  <xr:revisionPtr revIDLastSave="0" documentId="13_ncr:1_{6590433C-7348-4D2A-B79C-D1981D2D313A}" xr6:coauthVersionLast="47" xr6:coauthVersionMax="47" xr10:uidLastSave="{00000000-0000-0000-0000-000000000000}"/>
  <bookViews>
    <workbookView xWindow="30612" yWindow="-60" windowWidth="30936" windowHeight="17040" xr2:uid="{DBBB190F-6063-420D-B3DE-B0D215F0C230}"/>
  </bookViews>
  <sheets>
    <sheet name="Across Locations" sheetId="1" r:id="rId1"/>
    <sheet name="Avoyelles" sheetId="2" r:id="rId2"/>
    <sheet name="Caddo" sheetId="3" r:id="rId3"/>
    <sheet name="Catahoula" sheetId="4" r:id="rId4"/>
    <sheet name="Franklin" sheetId="5" r:id="rId5"/>
    <sheet name="Madison" sheetId="6" r:id="rId6"/>
    <sheet name="Morehouse " sheetId="7" r:id="rId7"/>
    <sheet name="Ouachita" sheetId="8" r:id="rId8"/>
    <sheet name="Richland" sheetId="9" r:id="rId9"/>
    <sheet name="Tensas" sheetId="10" r:id="rId10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24" i="10" l="1"/>
  <c r="G24" i="10" s="1"/>
  <c r="I24" i="10" s="1"/>
  <c r="E24" i="10"/>
  <c r="E23" i="10"/>
  <c r="F23" i="10" s="1"/>
  <c r="G23" i="10" s="1"/>
  <c r="I23" i="10" s="1"/>
  <c r="E22" i="10"/>
  <c r="F22" i="10" s="1"/>
  <c r="G22" i="10" s="1"/>
  <c r="I22" i="10" s="1"/>
  <c r="F21" i="10"/>
  <c r="G21" i="10" s="1"/>
  <c r="I21" i="10" s="1"/>
  <c r="E21" i="10"/>
  <c r="F20" i="10"/>
  <c r="G20" i="10" s="1"/>
  <c r="I20" i="10" s="1"/>
  <c r="E20" i="10"/>
  <c r="E19" i="10"/>
  <c r="F19" i="10" s="1"/>
  <c r="G19" i="10" s="1"/>
  <c r="I19" i="10" s="1"/>
  <c r="E18" i="10"/>
  <c r="F18" i="10" s="1"/>
  <c r="G18" i="10" s="1"/>
  <c r="I18" i="10" s="1"/>
  <c r="F17" i="10"/>
  <c r="G17" i="10" s="1"/>
  <c r="I17" i="10" s="1"/>
  <c r="E17" i="10"/>
  <c r="F24" i="9" l="1"/>
  <c r="G24" i="9" s="1"/>
  <c r="I24" i="9" s="1"/>
  <c r="F23" i="9"/>
  <c r="G23" i="9" s="1"/>
  <c r="I23" i="9" s="1"/>
  <c r="F22" i="9"/>
  <c r="G22" i="9" s="1"/>
  <c r="I22" i="9" s="1"/>
  <c r="F21" i="9"/>
  <c r="G21" i="9" s="1"/>
  <c r="I21" i="9" s="1"/>
  <c r="F20" i="9"/>
  <c r="G20" i="9" s="1"/>
  <c r="I20" i="9" s="1"/>
  <c r="F19" i="9"/>
  <c r="G19" i="9" s="1"/>
  <c r="I19" i="9" s="1"/>
  <c r="F18" i="9"/>
  <c r="G18" i="9" s="1"/>
  <c r="I18" i="9" s="1"/>
  <c r="F17" i="9"/>
  <c r="G17" i="9" s="1"/>
  <c r="I17" i="9" s="1"/>
  <c r="F22" i="8" l="1"/>
  <c r="G22" i="8" s="1"/>
  <c r="I22" i="8" s="1"/>
  <c r="F21" i="8"/>
  <c r="G21" i="8" s="1"/>
  <c r="I21" i="8" s="1"/>
  <c r="F20" i="8"/>
  <c r="G20" i="8" s="1"/>
  <c r="I20" i="8" s="1"/>
  <c r="F19" i="8"/>
  <c r="G19" i="8" s="1"/>
  <c r="I19" i="8" s="1"/>
  <c r="F18" i="8"/>
  <c r="G18" i="8" s="1"/>
  <c r="I18" i="8" s="1"/>
  <c r="F17" i="8"/>
  <c r="G17" i="8" s="1"/>
  <c r="I17" i="8" s="1"/>
  <c r="F22" i="7" l="1"/>
  <c r="G22" i="7" s="1"/>
  <c r="I22" i="7" s="1"/>
  <c r="F21" i="7"/>
  <c r="G21" i="7" s="1"/>
  <c r="I21" i="7" s="1"/>
  <c r="F20" i="7"/>
  <c r="G20" i="7" s="1"/>
  <c r="I20" i="7" s="1"/>
  <c r="F19" i="7"/>
  <c r="G19" i="7" s="1"/>
  <c r="I19" i="7" s="1"/>
  <c r="F18" i="7"/>
  <c r="G18" i="7" s="1"/>
  <c r="I18" i="7" s="1"/>
  <c r="F17" i="7"/>
  <c r="G17" i="7" s="1"/>
  <c r="I17" i="7" s="1"/>
  <c r="F24" i="6" l="1"/>
  <c r="G24" i="6" s="1"/>
  <c r="I24" i="6" s="1"/>
  <c r="F23" i="6"/>
  <c r="G23" i="6" s="1"/>
  <c r="I23" i="6" s="1"/>
  <c r="F22" i="6"/>
  <c r="G22" i="6" s="1"/>
  <c r="I22" i="6" s="1"/>
  <c r="F21" i="6"/>
  <c r="G21" i="6" s="1"/>
  <c r="I21" i="6" s="1"/>
  <c r="F20" i="6"/>
  <c r="G20" i="6" s="1"/>
  <c r="I20" i="6" s="1"/>
  <c r="F19" i="6"/>
  <c r="G19" i="6" s="1"/>
  <c r="I19" i="6" s="1"/>
  <c r="G18" i="6"/>
  <c r="I18" i="6" s="1"/>
  <c r="F18" i="6"/>
  <c r="G17" i="6"/>
  <c r="I17" i="6" s="1"/>
  <c r="F17" i="6"/>
  <c r="G32" i="5" l="1"/>
  <c r="I32" i="5" s="1"/>
  <c r="F32" i="5"/>
  <c r="F31" i="5"/>
  <c r="G31" i="5" s="1"/>
  <c r="F30" i="5"/>
  <c r="G30" i="5" s="1"/>
  <c r="I30" i="5" s="1"/>
  <c r="F29" i="5"/>
  <c r="G29" i="5" s="1"/>
  <c r="G28" i="5"/>
  <c r="I28" i="5" s="1"/>
  <c r="F28" i="5"/>
  <c r="F27" i="5"/>
  <c r="G27" i="5" s="1"/>
  <c r="F26" i="5"/>
  <c r="G26" i="5" s="1"/>
  <c r="I26" i="5" s="1"/>
  <c r="F25" i="5"/>
  <c r="G25" i="5" s="1"/>
  <c r="G24" i="5"/>
  <c r="I24" i="5" s="1"/>
  <c r="F24" i="5"/>
  <c r="F23" i="5"/>
  <c r="G23" i="5" s="1"/>
  <c r="F22" i="5"/>
  <c r="G22" i="5" s="1"/>
  <c r="I22" i="5" s="1"/>
  <c r="F21" i="5"/>
  <c r="G21" i="5" s="1"/>
  <c r="G20" i="5"/>
  <c r="I20" i="5" s="1"/>
  <c r="F20" i="5"/>
  <c r="F19" i="5"/>
  <c r="G19" i="5" s="1"/>
  <c r="F18" i="5"/>
  <c r="G18" i="5" s="1"/>
  <c r="I18" i="5" s="1"/>
  <c r="F17" i="5"/>
  <c r="G17" i="5" s="1"/>
  <c r="J19" i="5" l="1"/>
  <c r="I19" i="5"/>
  <c r="K19" i="5" s="1"/>
  <c r="I29" i="5"/>
  <c r="K29" i="5" s="1"/>
  <c r="J29" i="5"/>
  <c r="J17" i="5"/>
  <c r="I17" i="5"/>
  <c r="K17" i="5" s="1"/>
  <c r="J31" i="5"/>
  <c r="I31" i="5"/>
  <c r="K31" i="5" s="1"/>
  <c r="J21" i="5"/>
  <c r="I21" i="5"/>
  <c r="K21" i="5" s="1"/>
  <c r="J23" i="5"/>
  <c r="I23" i="5"/>
  <c r="K23" i="5" s="1"/>
  <c r="J25" i="5"/>
  <c r="I25" i="5"/>
  <c r="K25" i="5" s="1"/>
  <c r="J27" i="5"/>
  <c r="I27" i="5"/>
  <c r="K27" i="5" s="1"/>
  <c r="G24" i="4" l="1"/>
  <c r="I24" i="4" s="1"/>
  <c r="F24" i="4"/>
  <c r="F23" i="4"/>
  <c r="G23" i="4" s="1"/>
  <c r="I23" i="4" s="1"/>
  <c r="F22" i="4"/>
  <c r="G22" i="4" s="1"/>
  <c r="I22" i="4" s="1"/>
  <c r="F21" i="4"/>
  <c r="G21" i="4" s="1"/>
  <c r="I21" i="4" s="1"/>
  <c r="F20" i="4"/>
  <c r="G20" i="4" s="1"/>
  <c r="I20" i="4" s="1"/>
  <c r="F19" i="4"/>
  <c r="G19" i="4" s="1"/>
  <c r="I19" i="4" s="1"/>
  <c r="F18" i="4"/>
  <c r="G18" i="4" s="1"/>
  <c r="I18" i="4" s="1"/>
  <c r="F17" i="4"/>
  <c r="G17" i="4" s="1"/>
  <c r="I17" i="4" s="1"/>
  <c r="G28" i="3" l="1"/>
  <c r="I28" i="3" s="1"/>
  <c r="F28" i="3"/>
  <c r="F27" i="3"/>
  <c r="G27" i="3" s="1"/>
  <c r="G26" i="3"/>
  <c r="I26" i="3" s="1"/>
  <c r="F26" i="3"/>
  <c r="F25" i="3"/>
  <c r="G25" i="3" s="1"/>
  <c r="F24" i="3"/>
  <c r="G24" i="3" s="1"/>
  <c r="I24" i="3" s="1"/>
  <c r="F23" i="3"/>
  <c r="G23" i="3" s="1"/>
  <c r="G22" i="3"/>
  <c r="I22" i="3" s="1"/>
  <c r="F22" i="3"/>
  <c r="F21" i="3"/>
  <c r="G21" i="3" s="1"/>
  <c r="F20" i="3"/>
  <c r="G20" i="3" s="1"/>
  <c r="I20" i="3" s="1"/>
  <c r="F19" i="3"/>
  <c r="G19" i="3" s="1"/>
  <c r="G18" i="3"/>
  <c r="I18" i="3" s="1"/>
  <c r="F18" i="3"/>
  <c r="F17" i="3"/>
  <c r="G17" i="3" s="1"/>
  <c r="I27" i="3" l="1"/>
  <c r="K27" i="3" s="1"/>
  <c r="J27" i="3"/>
  <c r="I17" i="3"/>
  <c r="K17" i="3" s="1"/>
  <c r="J17" i="3"/>
  <c r="J19" i="3"/>
  <c r="I19" i="3"/>
  <c r="K19" i="3" s="1"/>
  <c r="I21" i="3"/>
  <c r="K21" i="3" s="1"/>
  <c r="J21" i="3"/>
  <c r="J23" i="3"/>
  <c r="I23" i="3"/>
  <c r="K23" i="3" s="1"/>
  <c r="J25" i="3"/>
  <c r="I25" i="3"/>
  <c r="K25" i="3" s="1"/>
  <c r="F17" i="2" l="1"/>
  <c r="G17" i="2" s="1"/>
  <c r="I17" i="2" s="1"/>
  <c r="F18" i="2"/>
  <c r="G18" i="2" s="1"/>
  <c r="I18" i="2" s="1"/>
  <c r="F19" i="2"/>
  <c r="G19" i="2" s="1"/>
  <c r="I19" i="2" s="1"/>
  <c r="F20" i="2"/>
  <c r="G20" i="2" s="1"/>
  <c r="I20" i="2" s="1"/>
  <c r="F21" i="2"/>
  <c r="G21" i="2" s="1"/>
  <c r="I21" i="2" s="1"/>
  <c r="F22" i="2"/>
  <c r="G22" i="2"/>
  <c r="I22" i="2"/>
  <c r="F23" i="2"/>
  <c r="G23" i="2" s="1"/>
  <c r="I23" i="2" s="1"/>
  <c r="F24" i="2"/>
  <c r="G24" i="2" s="1"/>
  <c r="I24" i="2" s="1"/>
  <c r="F25" i="2"/>
  <c r="G25" i="2" s="1"/>
  <c r="I25" i="2" s="1"/>
  <c r="F26" i="2"/>
  <c r="G26" i="2" s="1"/>
  <c r="I26" i="2" s="1"/>
  <c r="F27" i="2"/>
  <c r="G27" i="2" s="1"/>
  <c r="I27" i="2" s="1"/>
  <c r="M11" i="1" l="1"/>
  <c r="M10" i="1"/>
  <c r="M9" i="1"/>
  <c r="M7" i="1"/>
  <c r="M6" i="1"/>
  <c r="M8" i="1"/>
  <c r="M5" i="1"/>
  <c r="M4" i="1"/>
  <c r="L12" i="1"/>
  <c r="K12" i="1"/>
  <c r="J12" i="1"/>
  <c r="I12" i="1"/>
  <c r="H12" i="1"/>
  <c r="G12" i="1"/>
  <c r="F12" i="1"/>
  <c r="E12" i="1"/>
  <c r="D12" i="1" l="1"/>
</calcChain>
</file>

<file path=xl/sharedStrings.xml><?xml version="1.0" encoding="utf-8"?>
<sst xmlns="http://schemas.openxmlformats.org/spreadsheetml/2006/main" count="434" uniqueCount="174">
  <si>
    <t xml:space="preserve">Variety </t>
  </si>
  <si>
    <t>Avoyelles</t>
  </si>
  <si>
    <t>Caddo</t>
  </si>
  <si>
    <t>Franklin</t>
  </si>
  <si>
    <t>Madison</t>
  </si>
  <si>
    <t>Morehouse</t>
  </si>
  <si>
    <t>Tensas</t>
  </si>
  <si>
    <t>.</t>
  </si>
  <si>
    <t>DP 2115 B3XF</t>
  </si>
  <si>
    <t>ST 5091 B3XF</t>
  </si>
  <si>
    <t>DP 2127 B3XF</t>
  </si>
  <si>
    <t>PHY 411 W3FE</t>
  </si>
  <si>
    <t>Brand Name</t>
  </si>
  <si>
    <t>Dyna-Gro</t>
  </si>
  <si>
    <t>Deltapine</t>
  </si>
  <si>
    <t>PhytoGen</t>
  </si>
  <si>
    <t>Stoneville</t>
  </si>
  <si>
    <t>Location Average</t>
  </si>
  <si>
    <t>3535 B3XF</t>
  </si>
  <si>
    <t>3644 B3XF</t>
  </si>
  <si>
    <t>Catahoula</t>
  </si>
  <si>
    <t>Ouachita</t>
  </si>
  <si>
    <t xml:space="preserve">Richland </t>
  </si>
  <si>
    <t>PX1140A383-04 W3FE</t>
  </si>
  <si>
    <t>ST 4595 B3XF</t>
  </si>
  <si>
    <t>Lint yield (lb/A) summary of the 2022 cotton on-farm core block demonstrations at nine locations identified by parish.</t>
  </si>
  <si>
    <r>
      <t>Average</t>
    </r>
    <r>
      <rPr>
        <b/>
        <vertAlign val="superscript"/>
        <sz val="11"/>
        <color theme="1"/>
        <rFont val="Calibri"/>
        <family val="2"/>
        <scheme val="minor"/>
      </rPr>
      <t>1</t>
    </r>
  </si>
  <si>
    <r>
      <rPr>
        <b/>
        <vertAlign val="superscript"/>
        <sz val="9"/>
        <color theme="1"/>
        <rFont val="Calibri"/>
        <family val="2"/>
        <scheme val="minor"/>
      </rPr>
      <t>1</t>
    </r>
    <r>
      <rPr>
        <b/>
        <sz val="9"/>
        <color theme="1"/>
        <rFont val="Calibri"/>
        <family val="2"/>
        <scheme val="minor"/>
      </rPr>
      <t xml:space="preserve">Balanced average that represents the six locations in which all varieties were present. </t>
    </r>
  </si>
  <si>
    <t>Armor 9608 B3XF*</t>
  </si>
  <si>
    <t>PHY 443 W3FE*</t>
  </si>
  <si>
    <t>PHY 400 W3FE*</t>
  </si>
  <si>
    <t>DG 3644 B3XF</t>
  </si>
  <si>
    <t>DG 3535 B3XF</t>
  </si>
  <si>
    <t>(lbs/acre)</t>
  </si>
  <si>
    <t>%</t>
  </si>
  <si>
    <t>Per Plot</t>
  </si>
  <si>
    <t>(ft)</t>
  </si>
  <si>
    <t>(in)</t>
  </si>
  <si>
    <t>(lbs)</t>
  </si>
  <si>
    <t xml:space="preserve">Lint Yield </t>
  </si>
  <si>
    <t>Turnout</t>
  </si>
  <si>
    <t>Seed Cotton Yield</t>
  </si>
  <si>
    <t>Acres</t>
  </si>
  <si>
    <t>Row Length</t>
  </si>
  <si>
    <t>Plot Width</t>
  </si>
  <si>
    <t>Harvest Weight</t>
  </si>
  <si>
    <t>Variety</t>
  </si>
  <si>
    <t>Rep</t>
  </si>
  <si>
    <r>
      <t xml:space="preserve">Row spacing: </t>
    </r>
    <r>
      <rPr>
        <b/>
        <sz val="11"/>
        <color theme="1"/>
        <rFont val="Calibri"/>
        <family val="2"/>
        <scheme val="minor"/>
      </rPr>
      <t>38"</t>
    </r>
  </si>
  <si>
    <r>
      <t xml:space="preserve">Harvest date: </t>
    </r>
    <r>
      <rPr>
        <b/>
        <sz val="11"/>
        <color theme="1"/>
        <rFont val="Calibri"/>
        <family val="2"/>
        <scheme val="minor"/>
      </rPr>
      <t>10/29/22</t>
    </r>
  </si>
  <si>
    <r>
      <t xml:space="preserve">Misc.: </t>
    </r>
    <r>
      <rPr>
        <b/>
        <sz val="11"/>
        <color theme="1"/>
        <rFont val="Calibri"/>
        <family val="2"/>
        <scheme val="minor"/>
      </rPr>
      <t xml:space="preserve">*Grower standard </t>
    </r>
  </si>
  <si>
    <r>
      <t xml:space="preserve">Seeding rate: </t>
    </r>
    <r>
      <rPr>
        <b/>
        <sz val="11"/>
        <color theme="1"/>
        <rFont val="Calibri"/>
        <family val="2"/>
        <scheme val="minor"/>
      </rPr>
      <t>35,000/A</t>
    </r>
  </si>
  <si>
    <r>
      <t xml:space="preserve">Planting date: </t>
    </r>
    <r>
      <rPr>
        <b/>
        <sz val="11"/>
        <color theme="1"/>
        <rFont val="Calibri"/>
        <family val="2"/>
        <scheme val="minor"/>
      </rPr>
      <t>5/11/22</t>
    </r>
  </si>
  <si>
    <r>
      <t xml:space="preserve">Plot size: </t>
    </r>
    <r>
      <rPr>
        <b/>
        <sz val="11"/>
        <color theme="1"/>
        <rFont val="Calibri"/>
        <family val="2"/>
        <scheme val="minor"/>
      </rPr>
      <t xml:space="preserve">12 rows </t>
    </r>
  </si>
  <si>
    <r>
      <t xml:space="preserve">N rate (lbs/acre): </t>
    </r>
    <r>
      <rPr>
        <b/>
        <sz val="11"/>
        <color theme="1"/>
        <rFont val="Calibri"/>
        <family val="2"/>
        <scheme val="minor"/>
      </rPr>
      <t>115</t>
    </r>
  </si>
  <si>
    <r>
      <t xml:space="preserve">Agent: </t>
    </r>
    <r>
      <rPr>
        <b/>
        <sz val="11"/>
        <color theme="1"/>
        <rFont val="Calibri"/>
        <family val="2"/>
        <scheme val="minor"/>
      </rPr>
      <t>Justin Dufour</t>
    </r>
  </si>
  <si>
    <r>
      <t xml:space="preserve">GPS coord: </t>
    </r>
    <r>
      <rPr>
        <b/>
        <sz val="11"/>
        <color theme="1"/>
        <rFont val="Calibri"/>
        <family val="2"/>
        <scheme val="minor"/>
      </rPr>
      <t>30.986549, -92.141886</t>
    </r>
  </si>
  <si>
    <r>
      <t xml:space="preserve">Tillage type: </t>
    </r>
    <r>
      <rPr>
        <b/>
        <sz val="11"/>
        <color theme="1"/>
        <rFont val="Calibri"/>
        <family val="2"/>
        <scheme val="minor"/>
      </rPr>
      <t xml:space="preserve">Conventional </t>
    </r>
  </si>
  <si>
    <r>
      <t xml:space="preserve">Cooperator: </t>
    </r>
    <r>
      <rPr>
        <b/>
        <sz val="11"/>
        <color theme="1"/>
        <rFont val="Calibri"/>
        <family val="2"/>
        <scheme val="minor"/>
      </rPr>
      <t>Trent Clark</t>
    </r>
  </si>
  <si>
    <r>
      <t xml:space="preserve">Pivot or furrow? </t>
    </r>
    <r>
      <rPr>
        <b/>
        <sz val="11"/>
        <color theme="1"/>
        <rFont val="Calibri"/>
        <family val="2"/>
        <scheme val="minor"/>
      </rPr>
      <t>N/A</t>
    </r>
  </si>
  <si>
    <r>
      <t xml:space="preserve">Soil type: </t>
    </r>
    <r>
      <rPr>
        <b/>
        <sz val="11"/>
        <color theme="1"/>
        <rFont val="Calibri"/>
        <family val="2"/>
        <scheme val="minor"/>
      </rPr>
      <t>Loring/Coteau silt loam</t>
    </r>
  </si>
  <si>
    <r>
      <t xml:space="preserve">Community: </t>
    </r>
    <r>
      <rPr>
        <b/>
        <sz val="11"/>
        <color theme="1"/>
        <rFont val="Calibri"/>
        <family val="2"/>
        <scheme val="minor"/>
      </rPr>
      <t xml:space="preserve">Bay Hills </t>
    </r>
  </si>
  <si>
    <r>
      <t xml:space="preserve">Irrigation? </t>
    </r>
    <r>
      <rPr>
        <b/>
        <sz val="11"/>
        <color theme="1"/>
        <rFont val="Calibri"/>
        <family val="2"/>
        <scheme val="minor"/>
      </rPr>
      <t>No</t>
    </r>
  </si>
  <si>
    <r>
      <t xml:space="preserve">Previous crop: </t>
    </r>
    <r>
      <rPr>
        <b/>
        <sz val="11"/>
        <color theme="1"/>
        <rFont val="Calibri"/>
        <family val="2"/>
        <scheme val="minor"/>
      </rPr>
      <t>Soybean</t>
    </r>
  </si>
  <si>
    <r>
      <t xml:space="preserve">Parish: </t>
    </r>
    <r>
      <rPr>
        <b/>
        <sz val="11"/>
        <color theme="1"/>
        <rFont val="Calibri"/>
        <family val="2"/>
        <scheme val="minor"/>
      </rPr>
      <t>Avoyelles</t>
    </r>
  </si>
  <si>
    <t xml:space="preserve">2022 Cotton On-Farm Demonstration Preliminary Results </t>
  </si>
  <si>
    <t>2022 Cotton On-Farm Demonstration Preliminary Results</t>
  </si>
  <si>
    <r>
      <t xml:space="preserve">Parish: </t>
    </r>
    <r>
      <rPr>
        <b/>
        <sz val="11"/>
        <color theme="1"/>
        <rFont val="Calibri"/>
        <family val="2"/>
        <scheme val="minor"/>
      </rPr>
      <t>Caddo</t>
    </r>
  </si>
  <si>
    <r>
      <t xml:space="preserve">Previous crop: </t>
    </r>
    <r>
      <rPr>
        <b/>
        <sz val="11"/>
        <color theme="1"/>
        <rFont val="Calibri"/>
        <family val="2"/>
        <scheme val="minor"/>
      </rPr>
      <t>Corn</t>
    </r>
  </si>
  <si>
    <r>
      <t>Irrigation?</t>
    </r>
    <r>
      <rPr>
        <b/>
        <sz val="11"/>
        <color theme="1"/>
        <rFont val="Calibri"/>
        <family val="2"/>
        <scheme val="minor"/>
      </rPr>
      <t xml:space="preserve"> Yes</t>
    </r>
  </si>
  <si>
    <r>
      <t xml:space="preserve">Community: </t>
    </r>
    <r>
      <rPr>
        <b/>
        <sz val="11"/>
        <color theme="1"/>
        <rFont val="Calibri"/>
        <family val="2"/>
        <scheme val="minor"/>
      </rPr>
      <t>Belcher</t>
    </r>
  </si>
  <si>
    <r>
      <t xml:space="preserve">Soil type: </t>
    </r>
    <r>
      <rPr>
        <b/>
        <sz val="11"/>
        <color theme="1"/>
        <rFont val="Calibri"/>
        <family val="2"/>
        <scheme val="minor"/>
      </rPr>
      <t xml:space="preserve">Coushatta silt loam </t>
    </r>
  </si>
  <si>
    <r>
      <t>Pivot or furrow?</t>
    </r>
    <r>
      <rPr>
        <b/>
        <sz val="11"/>
        <color theme="1"/>
        <rFont val="Calibri"/>
        <family val="2"/>
        <scheme val="minor"/>
      </rPr>
      <t xml:space="preserve"> Furrow</t>
    </r>
  </si>
  <si>
    <r>
      <t xml:space="preserve">Cooperators: </t>
    </r>
    <r>
      <rPr>
        <b/>
        <sz val="11"/>
        <color theme="1"/>
        <rFont val="Calibri"/>
        <family val="2"/>
        <scheme val="minor"/>
      </rPr>
      <t xml:space="preserve">Ryan Kirby </t>
    </r>
  </si>
  <si>
    <r>
      <t xml:space="preserve">Tillage type: </t>
    </r>
    <r>
      <rPr>
        <b/>
        <sz val="11"/>
        <color theme="1"/>
        <rFont val="Calibri"/>
        <family val="2"/>
        <scheme val="minor"/>
      </rPr>
      <t>Minimum</t>
    </r>
  </si>
  <si>
    <r>
      <t xml:space="preserve">GPS coord: </t>
    </r>
    <r>
      <rPr>
        <b/>
        <sz val="11"/>
        <color theme="1"/>
        <rFont val="Calibri"/>
        <family val="2"/>
        <scheme val="minor"/>
      </rPr>
      <t>32.710737, -93.843905</t>
    </r>
  </si>
  <si>
    <r>
      <t>Agent:</t>
    </r>
    <r>
      <rPr>
        <b/>
        <sz val="11"/>
        <color theme="1"/>
        <rFont val="Calibri"/>
        <family val="2"/>
        <scheme val="minor"/>
      </rPr>
      <t xml:space="preserve"> John Terrell</t>
    </r>
  </si>
  <si>
    <r>
      <t xml:space="preserve">N rate (lbs/acre): </t>
    </r>
    <r>
      <rPr>
        <b/>
        <sz val="11"/>
        <rFont val="Calibri"/>
        <family val="2"/>
        <scheme val="minor"/>
      </rPr>
      <t>85</t>
    </r>
  </si>
  <si>
    <r>
      <t xml:space="preserve">Plot size: </t>
    </r>
    <r>
      <rPr>
        <b/>
        <sz val="11"/>
        <color theme="1"/>
        <rFont val="Calibri"/>
        <family val="2"/>
        <scheme val="minor"/>
      </rPr>
      <t>6 rows</t>
    </r>
  </si>
  <si>
    <r>
      <t xml:space="preserve">Planting date: </t>
    </r>
    <r>
      <rPr>
        <b/>
        <sz val="11"/>
        <color theme="1"/>
        <rFont val="Calibri"/>
        <family val="2"/>
        <scheme val="minor"/>
      </rPr>
      <t>5/12/22</t>
    </r>
  </si>
  <si>
    <r>
      <t xml:space="preserve">Seeding rate: </t>
    </r>
    <r>
      <rPr>
        <b/>
        <sz val="11"/>
        <color theme="1"/>
        <rFont val="Calibri"/>
        <family val="2"/>
        <scheme val="minor"/>
      </rPr>
      <t>38,000/A</t>
    </r>
  </si>
  <si>
    <t>Misc.:</t>
  </si>
  <si>
    <r>
      <t xml:space="preserve">Harvest date: </t>
    </r>
    <r>
      <rPr>
        <b/>
        <sz val="11"/>
        <color theme="1"/>
        <rFont val="Calibri"/>
        <family val="2"/>
        <scheme val="minor"/>
      </rPr>
      <t>10/11/22</t>
    </r>
  </si>
  <si>
    <r>
      <t xml:space="preserve">Row spacing: </t>
    </r>
    <r>
      <rPr>
        <b/>
        <sz val="11"/>
        <color theme="1"/>
        <rFont val="Calibri"/>
        <family val="2"/>
        <scheme val="minor"/>
      </rPr>
      <t>30" (2:1 skip row)</t>
    </r>
  </si>
  <si>
    <t>Lint Yield</t>
  </si>
  <si>
    <t>Average Seed Cotton Yield</t>
  </si>
  <si>
    <t>Average Lint Yield</t>
  </si>
  <si>
    <t xml:space="preserve">                                 2022 Cotton On-Farm Demonstration Preliminary Results</t>
  </si>
  <si>
    <r>
      <t xml:space="preserve">Parish: </t>
    </r>
    <r>
      <rPr>
        <b/>
        <sz val="11"/>
        <color theme="1"/>
        <rFont val="Calibri"/>
        <family val="2"/>
        <scheme val="minor"/>
      </rPr>
      <t>Catahoula</t>
    </r>
  </si>
  <si>
    <r>
      <t xml:space="preserve">Previous crop: </t>
    </r>
    <r>
      <rPr>
        <b/>
        <sz val="11"/>
        <color theme="1"/>
        <rFont val="Calibri"/>
        <family val="2"/>
        <scheme val="minor"/>
      </rPr>
      <t xml:space="preserve">Grain sorghum </t>
    </r>
  </si>
  <si>
    <r>
      <t xml:space="preserve">Community: </t>
    </r>
    <r>
      <rPr>
        <b/>
        <sz val="11"/>
        <color theme="1"/>
        <rFont val="Calibri"/>
        <family val="2"/>
        <scheme val="minor"/>
      </rPr>
      <t>Jonesville</t>
    </r>
  </si>
  <si>
    <r>
      <t xml:space="preserve">Soil type: </t>
    </r>
    <r>
      <rPr>
        <b/>
        <sz val="11"/>
        <rFont val="Calibri"/>
        <family val="2"/>
        <scheme val="minor"/>
      </rPr>
      <t>Bursley silty clay loam</t>
    </r>
  </si>
  <si>
    <r>
      <t xml:space="preserve">Cooperators: </t>
    </r>
    <r>
      <rPr>
        <b/>
        <sz val="11"/>
        <color theme="1"/>
        <rFont val="Calibri"/>
        <family val="2"/>
        <scheme val="minor"/>
      </rPr>
      <t>Ethan House</t>
    </r>
  </si>
  <si>
    <r>
      <t xml:space="preserve">Tillage type: </t>
    </r>
    <r>
      <rPr>
        <b/>
        <sz val="11"/>
        <rFont val="Calibri"/>
        <family val="2"/>
        <scheme val="minor"/>
      </rPr>
      <t>Conventional</t>
    </r>
  </si>
  <si>
    <r>
      <t xml:space="preserve">GPS coord: </t>
    </r>
    <r>
      <rPr>
        <b/>
        <sz val="11"/>
        <color theme="1"/>
        <rFont val="Calibri"/>
        <family val="2"/>
        <scheme val="minor"/>
      </rPr>
      <t>31.642733, -91.863161</t>
    </r>
  </si>
  <si>
    <r>
      <t xml:space="preserve">Agent: </t>
    </r>
    <r>
      <rPr>
        <b/>
        <sz val="11"/>
        <color theme="1"/>
        <rFont val="Calibri"/>
        <family val="2"/>
        <scheme val="minor"/>
      </rPr>
      <t>Kylie Miller</t>
    </r>
  </si>
  <si>
    <r>
      <t xml:space="preserve">N rate (lbs/acre): </t>
    </r>
    <r>
      <rPr>
        <b/>
        <sz val="11"/>
        <rFont val="Calibri"/>
        <family val="2"/>
        <scheme val="minor"/>
      </rPr>
      <t>100</t>
    </r>
  </si>
  <si>
    <r>
      <t xml:space="preserve">Plot size: </t>
    </r>
    <r>
      <rPr>
        <b/>
        <sz val="11"/>
        <color theme="1"/>
        <rFont val="Calibri"/>
        <family val="2"/>
        <scheme val="minor"/>
      </rPr>
      <t xml:space="preserve">24 rows </t>
    </r>
  </si>
  <si>
    <r>
      <t xml:space="preserve">Seeding rate: </t>
    </r>
    <r>
      <rPr>
        <b/>
        <sz val="11"/>
        <color theme="1"/>
        <rFont val="Calibri"/>
        <family val="2"/>
        <scheme val="minor"/>
      </rPr>
      <t>41,268/A</t>
    </r>
  </si>
  <si>
    <r>
      <t xml:space="preserve">Harvest date: </t>
    </r>
    <r>
      <rPr>
        <b/>
        <sz val="11"/>
        <color theme="1"/>
        <rFont val="Calibri"/>
        <family val="2"/>
        <scheme val="minor"/>
      </rPr>
      <t>10/10/22</t>
    </r>
  </si>
  <si>
    <r>
      <t xml:space="preserve">Parish: </t>
    </r>
    <r>
      <rPr>
        <b/>
        <sz val="11"/>
        <color theme="1"/>
        <rFont val="Calibri"/>
        <family val="2"/>
        <scheme val="minor"/>
      </rPr>
      <t>Franklin</t>
    </r>
  </si>
  <si>
    <r>
      <t>Previous crop:</t>
    </r>
    <r>
      <rPr>
        <b/>
        <sz val="11"/>
        <color theme="1"/>
        <rFont val="Calibri"/>
        <family val="2"/>
        <scheme val="minor"/>
      </rPr>
      <t xml:space="preserve"> Corn</t>
    </r>
  </si>
  <si>
    <r>
      <t xml:space="preserve">Community: </t>
    </r>
    <r>
      <rPr>
        <b/>
        <sz val="11"/>
        <color theme="1"/>
        <rFont val="Calibri"/>
        <family val="2"/>
        <scheme val="minor"/>
      </rPr>
      <t xml:space="preserve">Gilbert </t>
    </r>
  </si>
  <si>
    <r>
      <t xml:space="preserve">Soil type: </t>
    </r>
    <r>
      <rPr>
        <b/>
        <sz val="11"/>
        <color theme="1"/>
        <rFont val="Calibri"/>
        <family val="2"/>
        <scheme val="minor"/>
      </rPr>
      <t xml:space="preserve">Gigger silt loam </t>
    </r>
  </si>
  <si>
    <r>
      <t xml:space="preserve">Pivot or furrow? </t>
    </r>
    <r>
      <rPr>
        <b/>
        <sz val="11"/>
        <color theme="1"/>
        <rFont val="Calibri"/>
        <family val="2"/>
        <scheme val="minor"/>
      </rPr>
      <t>Furrow</t>
    </r>
  </si>
  <si>
    <r>
      <t xml:space="preserve">Cooperator: </t>
    </r>
    <r>
      <rPr>
        <b/>
        <sz val="11"/>
        <color theme="1"/>
        <rFont val="Calibri"/>
        <family val="2"/>
        <scheme val="minor"/>
      </rPr>
      <t>Kody Beavers</t>
    </r>
  </si>
  <si>
    <r>
      <t xml:space="preserve">Tillage type: </t>
    </r>
    <r>
      <rPr>
        <b/>
        <sz val="11"/>
        <color theme="1"/>
        <rFont val="Calibri"/>
        <family val="2"/>
        <scheme val="minor"/>
      </rPr>
      <t xml:space="preserve">Minimum </t>
    </r>
  </si>
  <si>
    <r>
      <t xml:space="preserve">GPS coord: </t>
    </r>
    <r>
      <rPr>
        <b/>
        <sz val="11"/>
        <color theme="1"/>
        <rFont val="Calibri"/>
        <family val="2"/>
        <scheme val="minor"/>
      </rPr>
      <t>32.057508, -91.698628</t>
    </r>
  </si>
  <si>
    <r>
      <t xml:space="preserve">Agent: </t>
    </r>
    <r>
      <rPr>
        <b/>
        <sz val="11"/>
        <color theme="1"/>
        <rFont val="Calibri"/>
        <family val="2"/>
        <scheme val="minor"/>
      </rPr>
      <t>Carol Pinnell-Alison</t>
    </r>
  </si>
  <si>
    <r>
      <t xml:space="preserve">N rate (lbs/acre): </t>
    </r>
    <r>
      <rPr>
        <b/>
        <sz val="11"/>
        <color theme="1"/>
        <rFont val="Calibri"/>
        <family val="2"/>
        <scheme val="minor"/>
      </rPr>
      <t>100</t>
    </r>
  </si>
  <si>
    <r>
      <t xml:space="preserve">Plot size: </t>
    </r>
    <r>
      <rPr>
        <b/>
        <sz val="11"/>
        <color theme="1"/>
        <rFont val="Calibri"/>
        <family val="2"/>
        <scheme val="minor"/>
      </rPr>
      <t>6 rows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</si>
  <si>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Planting date: </t>
    </r>
    <r>
      <rPr>
        <b/>
        <sz val="11"/>
        <color theme="1"/>
        <rFont val="Calibri"/>
        <family val="2"/>
        <scheme val="minor"/>
      </rPr>
      <t xml:space="preserve">4/30/22 </t>
    </r>
  </si>
  <si>
    <r>
      <t xml:space="preserve">Seeding rate: </t>
    </r>
    <r>
      <rPr>
        <b/>
        <sz val="11"/>
        <color theme="1"/>
        <rFont val="Calibri"/>
        <family val="2"/>
        <scheme val="minor"/>
      </rPr>
      <t>39,000/A</t>
    </r>
  </si>
  <si>
    <r>
      <t xml:space="preserve">Harvest date: </t>
    </r>
    <r>
      <rPr>
        <b/>
        <sz val="11"/>
        <color theme="1"/>
        <rFont val="Calibri"/>
        <family val="2"/>
        <scheme val="minor"/>
      </rPr>
      <t>10/13/22</t>
    </r>
  </si>
  <si>
    <r>
      <t xml:space="preserve">Parish: </t>
    </r>
    <r>
      <rPr>
        <b/>
        <sz val="11"/>
        <color theme="1"/>
        <rFont val="Calibri"/>
        <family val="2"/>
        <scheme val="minor"/>
      </rPr>
      <t>Madison</t>
    </r>
  </si>
  <si>
    <r>
      <t xml:space="preserve">Previous crop: </t>
    </r>
    <r>
      <rPr>
        <b/>
        <sz val="11"/>
        <color theme="1"/>
        <rFont val="Calibri"/>
        <family val="2"/>
        <scheme val="minor"/>
      </rPr>
      <t>Cotton</t>
    </r>
  </si>
  <si>
    <r>
      <t xml:space="preserve">Irrigation? </t>
    </r>
    <r>
      <rPr>
        <b/>
        <sz val="11"/>
        <color theme="1"/>
        <rFont val="Calibri"/>
        <family val="2"/>
        <scheme val="minor"/>
      </rPr>
      <t>Yes</t>
    </r>
  </si>
  <si>
    <r>
      <t xml:space="preserve">Community: </t>
    </r>
    <r>
      <rPr>
        <b/>
        <sz val="11"/>
        <color theme="1"/>
        <rFont val="Calibri"/>
        <family val="2"/>
        <scheme val="minor"/>
      </rPr>
      <t xml:space="preserve">Tallulah </t>
    </r>
  </si>
  <si>
    <r>
      <t xml:space="preserve">Soil type: </t>
    </r>
    <r>
      <rPr>
        <b/>
        <sz val="11"/>
        <color theme="1"/>
        <rFont val="Calibri"/>
        <family val="2"/>
        <scheme val="minor"/>
      </rPr>
      <t xml:space="preserve">Sharkey clay </t>
    </r>
  </si>
  <si>
    <r>
      <t xml:space="preserve">Pivot or furrow? </t>
    </r>
    <r>
      <rPr>
        <b/>
        <sz val="11"/>
        <color theme="1"/>
        <rFont val="Calibri"/>
        <family val="2"/>
        <scheme val="minor"/>
      </rPr>
      <t xml:space="preserve">Furrow </t>
    </r>
  </si>
  <si>
    <r>
      <t xml:space="preserve">Cooperators: </t>
    </r>
    <r>
      <rPr>
        <b/>
        <sz val="11"/>
        <color theme="1"/>
        <rFont val="Calibri"/>
        <family val="2"/>
        <scheme val="minor"/>
      </rPr>
      <t xml:space="preserve">Curt and Dave Collins  </t>
    </r>
  </si>
  <si>
    <r>
      <t xml:space="preserve">Tillage type: </t>
    </r>
    <r>
      <rPr>
        <b/>
        <sz val="11"/>
        <color theme="1"/>
        <rFont val="Calibri"/>
        <family val="2"/>
        <scheme val="minor"/>
      </rPr>
      <t>Reduced</t>
    </r>
  </si>
  <si>
    <r>
      <t xml:space="preserve">GPS coord: </t>
    </r>
    <r>
      <rPr>
        <b/>
        <sz val="11"/>
        <color theme="1"/>
        <rFont val="Calibri"/>
        <family val="2"/>
        <scheme val="minor"/>
      </rPr>
      <t>32.438973, -91.170360</t>
    </r>
  </si>
  <si>
    <r>
      <t xml:space="preserve">Agent: </t>
    </r>
    <r>
      <rPr>
        <b/>
        <sz val="11"/>
        <color theme="1"/>
        <rFont val="Calibri"/>
        <family val="2"/>
        <scheme val="minor"/>
      </rPr>
      <t xml:space="preserve">R.L. Frazier </t>
    </r>
  </si>
  <si>
    <r>
      <t>N rate (lbs/acre):</t>
    </r>
    <r>
      <rPr>
        <b/>
        <sz val="11"/>
        <color theme="1"/>
        <rFont val="Calibri"/>
        <family val="2"/>
        <scheme val="minor"/>
      </rPr>
      <t xml:space="preserve"> 140</t>
    </r>
  </si>
  <si>
    <r>
      <t xml:space="preserve">Plot size: </t>
    </r>
    <r>
      <rPr>
        <b/>
        <sz val="11"/>
        <color theme="1"/>
        <rFont val="Calibri"/>
        <family val="2"/>
        <scheme val="minor"/>
      </rPr>
      <t>36 rows</t>
    </r>
    <r>
      <rPr>
        <sz val="11"/>
        <color theme="1"/>
        <rFont val="Calibri"/>
        <family val="2"/>
        <scheme val="minor"/>
      </rPr>
      <t xml:space="preserve"> </t>
    </r>
  </si>
  <si>
    <r>
      <t xml:space="preserve">Planting date: </t>
    </r>
    <r>
      <rPr>
        <b/>
        <sz val="11"/>
        <color theme="1"/>
        <rFont val="Calibri"/>
        <family val="2"/>
        <scheme val="minor"/>
      </rPr>
      <t>5/2/22</t>
    </r>
  </si>
  <si>
    <r>
      <t xml:space="preserve">Seeding rate: </t>
    </r>
    <r>
      <rPr>
        <b/>
        <sz val="11"/>
        <color theme="1"/>
        <rFont val="Calibri"/>
        <family val="2"/>
        <scheme val="minor"/>
      </rPr>
      <t>34,000/A</t>
    </r>
  </si>
  <si>
    <r>
      <t xml:space="preserve">Harvest date: </t>
    </r>
    <r>
      <rPr>
        <b/>
        <sz val="11"/>
        <color theme="1"/>
        <rFont val="Calibri"/>
        <family val="2"/>
        <scheme val="minor"/>
      </rPr>
      <t>10/4/22</t>
    </r>
  </si>
  <si>
    <t xml:space="preserve">Seed Cotton Yield </t>
  </si>
  <si>
    <r>
      <t xml:space="preserve">Parish: </t>
    </r>
    <r>
      <rPr>
        <b/>
        <sz val="11"/>
        <color theme="1"/>
        <rFont val="Calibri"/>
        <family val="2"/>
        <scheme val="minor"/>
      </rPr>
      <t>Morehouse</t>
    </r>
  </si>
  <si>
    <r>
      <t xml:space="preserve">Previous crop: </t>
    </r>
    <r>
      <rPr>
        <b/>
        <sz val="11"/>
        <color theme="1"/>
        <rFont val="Calibri"/>
        <family val="2"/>
        <scheme val="minor"/>
      </rPr>
      <t xml:space="preserve">Rice </t>
    </r>
  </si>
  <si>
    <r>
      <t xml:space="preserve">Community: </t>
    </r>
    <r>
      <rPr>
        <b/>
        <sz val="11"/>
        <color theme="1"/>
        <rFont val="Calibri"/>
        <family val="2"/>
        <scheme val="minor"/>
      </rPr>
      <t xml:space="preserve">Bonne Idee </t>
    </r>
  </si>
  <si>
    <r>
      <t xml:space="preserve">Soil type: </t>
    </r>
    <r>
      <rPr>
        <b/>
        <sz val="11"/>
        <color theme="1"/>
        <rFont val="Calibri"/>
        <family val="2"/>
        <scheme val="minor"/>
      </rPr>
      <t xml:space="preserve">Rilla-Hebert Complex </t>
    </r>
  </si>
  <si>
    <r>
      <t xml:space="preserve">Cooperators: </t>
    </r>
    <r>
      <rPr>
        <b/>
        <sz val="11"/>
        <color theme="1"/>
        <rFont val="Calibri"/>
        <family val="2"/>
        <scheme val="minor"/>
      </rPr>
      <t xml:space="preserve">Dan &amp; Matt Turner  </t>
    </r>
  </si>
  <si>
    <r>
      <t xml:space="preserve">GPS coord: </t>
    </r>
    <r>
      <rPr>
        <b/>
        <sz val="11"/>
        <color theme="1"/>
        <rFont val="Calibri"/>
        <family val="2"/>
        <scheme val="minor"/>
      </rPr>
      <t>32.778690, -91.683260</t>
    </r>
  </si>
  <si>
    <r>
      <t xml:space="preserve">Agent: </t>
    </r>
    <r>
      <rPr>
        <b/>
        <sz val="11"/>
        <color theme="1"/>
        <rFont val="Calibri"/>
        <family val="2"/>
        <scheme val="minor"/>
      </rPr>
      <t xml:space="preserve">Bruce Garner </t>
    </r>
  </si>
  <si>
    <r>
      <t xml:space="preserve">N rate (lbs/acre): </t>
    </r>
    <r>
      <rPr>
        <b/>
        <sz val="11"/>
        <rFont val="Calibri"/>
        <family val="2"/>
        <scheme val="minor"/>
      </rPr>
      <t>120</t>
    </r>
  </si>
  <si>
    <r>
      <t xml:space="preserve">Plot size: </t>
    </r>
    <r>
      <rPr>
        <b/>
        <sz val="11"/>
        <color theme="1"/>
        <rFont val="Calibri"/>
        <family val="2"/>
        <scheme val="minor"/>
      </rPr>
      <t>24 rows</t>
    </r>
  </si>
  <si>
    <r>
      <t xml:space="preserve">Seeding rate: </t>
    </r>
    <r>
      <rPr>
        <b/>
        <sz val="11"/>
        <color theme="1"/>
        <rFont val="Calibri"/>
        <family val="2"/>
        <scheme val="minor"/>
      </rPr>
      <t>36,000/A</t>
    </r>
  </si>
  <si>
    <r>
      <t xml:space="preserve">Harvest date: </t>
    </r>
    <r>
      <rPr>
        <b/>
        <sz val="11"/>
        <color theme="1"/>
        <rFont val="Calibri"/>
        <family val="2"/>
        <scheme val="minor"/>
      </rPr>
      <t>10/5/22</t>
    </r>
  </si>
  <si>
    <r>
      <t xml:space="preserve">Parish: </t>
    </r>
    <r>
      <rPr>
        <b/>
        <sz val="11"/>
        <color theme="1"/>
        <rFont val="Calibri"/>
        <family val="2"/>
        <scheme val="minor"/>
      </rPr>
      <t>Ouachita</t>
    </r>
  </si>
  <si>
    <r>
      <t xml:space="preserve">Community: </t>
    </r>
    <r>
      <rPr>
        <b/>
        <sz val="11"/>
        <color theme="1"/>
        <rFont val="Calibri"/>
        <family val="2"/>
        <scheme val="minor"/>
      </rPr>
      <t>Logtown</t>
    </r>
  </si>
  <si>
    <r>
      <t xml:space="preserve">Soil type: </t>
    </r>
    <r>
      <rPr>
        <b/>
        <sz val="11"/>
        <rFont val="Calibri"/>
        <family val="2"/>
        <scheme val="minor"/>
      </rPr>
      <t xml:space="preserve">Rilla silt loam  </t>
    </r>
  </si>
  <si>
    <r>
      <t xml:space="preserve">Pivot or furrow? </t>
    </r>
    <r>
      <rPr>
        <b/>
        <sz val="11"/>
        <color theme="1"/>
        <rFont val="Calibri"/>
        <family val="2"/>
        <scheme val="minor"/>
      </rPr>
      <t xml:space="preserve">N/A </t>
    </r>
  </si>
  <si>
    <r>
      <t xml:space="preserve">Cooperators: </t>
    </r>
    <r>
      <rPr>
        <b/>
        <sz val="11"/>
        <color theme="1"/>
        <rFont val="Calibri"/>
        <family val="2"/>
        <scheme val="minor"/>
      </rPr>
      <t>Tripp Faulk</t>
    </r>
  </si>
  <si>
    <r>
      <t xml:space="preserve">Tillage type: </t>
    </r>
    <r>
      <rPr>
        <b/>
        <sz val="11"/>
        <rFont val="Calibri"/>
        <family val="2"/>
        <scheme val="minor"/>
      </rPr>
      <t>Reduced</t>
    </r>
  </si>
  <si>
    <r>
      <t xml:space="preserve">GPS coord: </t>
    </r>
    <r>
      <rPr>
        <b/>
        <sz val="11"/>
        <color theme="1"/>
        <rFont val="Calibri"/>
        <family val="2"/>
        <scheme val="minor"/>
      </rPr>
      <t>32.343817, -92.098676</t>
    </r>
  </si>
  <si>
    <r>
      <t xml:space="preserve">Agent: </t>
    </r>
    <r>
      <rPr>
        <b/>
        <sz val="11"/>
        <color theme="1"/>
        <rFont val="Calibri"/>
        <family val="2"/>
        <scheme val="minor"/>
      </rPr>
      <t>Jim McCann</t>
    </r>
  </si>
  <si>
    <r>
      <t xml:space="preserve">N rate (lbs/acre): </t>
    </r>
    <r>
      <rPr>
        <b/>
        <sz val="11"/>
        <rFont val="Calibri"/>
        <family val="2"/>
        <scheme val="minor"/>
      </rPr>
      <t>70</t>
    </r>
  </si>
  <si>
    <r>
      <t xml:space="preserve">Plot size: </t>
    </r>
    <r>
      <rPr>
        <b/>
        <sz val="11"/>
        <color theme="1"/>
        <rFont val="Calibri"/>
        <family val="2"/>
        <scheme val="minor"/>
      </rPr>
      <t>8 rows</t>
    </r>
  </si>
  <si>
    <r>
      <t xml:space="preserve">Planting date: </t>
    </r>
    <r>
      <rPr>
        <b/>
        <sz val="11"/>
        <color theme="1"/>
        <rFont val="Calibri"/>
        <family val="2"/>
        <scheme val="minor"/>
      </rPr>
      <t>5/20/22</t>
    </r>
  </si>
  <si>
    <r>
      <t xml:space="preserve">Seeding rate: </t>
    </r>
    <r>
      <rPr>
        <b/>
        <sz val="11"/>
        <color theme="1"/>
        <rFont val="Calibri"/>
        <family val="2"/>
        <scheme val="minor"/>
      </rPr>
      <t>40,000/A</t>
    </r>
  </si>
  <si>
    <t xml:space="preserve">Misc.: </t>
  </si>
  <si>
    <r>
      <t xml:space="preserve">Harvest date: </t>
    </r>
    <r>
      <rPr>
        <b/>
        <sz val="11"/>
        <color theme="1"/>
        <rFont val="Calibri"/>
        <family val="2"/>
        <scheme val="minor"/>
      </rPr>
      <t>10/24/22</t>
    </r>
  </si>
  <si>
    <r>
      <t xml:space="preserve">Parish: </t>
    </r>
    <r>
      <rPr>
        <b/>
        <sz val="11"/>
        <color theme="1"/>
        <rFont val="Calibri"/>
        <family val="2"/>
        <scheme val="minor"/>
      </rPr>
      <t>Richland</t>
    </r>
  </si>
  <si>
    <r>
      <t>Previous crop:</t>
    </r>
    <r>
      <rPr>
        <b/>
        <sz val="11"/>
        <color theme="1"/>
        <rFont val="Calibri"/>
        <family val="2"/>
        <scheme val="minor"/>
      </rPr>
      <t xml:space="preserve"> Cotton</t>
    </r>
  </si>
  <si>
    <r>
      <t xml:space="preserve">Community: </t>
    </r>
    <r>
      <rPr>
        <b/>
        <sz val="11"/>
        <color theme="1"/>
        <rFont val="Calibri"/>
        <family val="2"/>
        <scheme val="minor"/>
      </rPr>
      <t xml:space="preserve">Rayville </t>
    </r>
  </si>
  <si>
    <r>
      <t xml:space="preserve">Soil type: </t>
    </r>
    <r>
      <rPr>
        <b/>
        <sz val="11"/>
        <rFont val="Calibri"/>
        <family val="2"/>
        <scheme val="minor"/>
      </rPr>
      <t>Gigger-Gilbert complex</t>
    </r>
  </si>
  <si>
    <r>
      <t xml:space="preserve">Cooperators: </t>
    </r>
    <r>
      <rPr>
        <b/>
        <sz val="11"/>
        <color theme="1"/>
        <rFont val="Calibri"/>
        <family val="2"/>
        <scheme val="minor"/>
      </rPr>
      <t>Eddie Conley</t>
    </r>
  </si>
  <si>
    <r>
      <t xml:space="preserve">Tillage type: </t>
    </r>
    <r>
      <rPr>
        <b/>
        <sz val="11"/>
        <rFont val="Calibri"/>
        <family val="2"/>
        <scheme val="minor"/>
      </rPr>
      <t xml:space="preserve">Minimum </t>
    </r>
  </si>
  <si>
    <r>
      <t xml:space="preserve">GPS coord: </t>
    </r>
    <r>
      <rPr>
        <b/>
        <sz val="11"/>
        <color theme="1"/>
        <rFont val="Calibri"/>
        <family val="2"/>
        <scheme val="minor"/>
      </rPr>
      <t>32.380045, -91.723001</t>
    </r>
  </si>
  <si>
    <t xml:space="preserve">Plot size: </t>
  </si>
  <si>
    <r>
      <t xml:space="preserve">Harvest date: </t>
    </r>
    <r>
      <rPr>
        <b/>
        <sz val="11"/>
        <color theme="1"/>
        <rFont val="Calibri"/>
        <family val="2"/>
        <scheme val="minor"/>
      </rPr>
      <t>10/17/22</t>
    </r>
  </si>
  <si>
    <r>
      <t xml:space="preserve">Parish: </t>
    </r>
    <r>
      <rPr>
        <b/>
        <sz val="11"/>
        <color theme="1"/>
        <rFont val="Calibri"/>
        <family val="2"/>
        <scheme val="minor"/>
      </rPr>
      <t>Tensas</t>
    </r>
  </si>
  <si>
    <r>
      <t xml:space="preserve">Community: </t>
    </r>
    <r>
      <rPr>
        <b/>
        <sz val="11"/>
        <color theme="1"/>
        <rFont val="Calibri"/>
        <family val="2"/>
        <scheme val="minor"/>
      </rPr>
      <t xml:space="preserve">St. Joseph </t>
    </r>
  </si>
  <si>
    <r>
      <t xml:space="preserve">Soil type: </t>
    </r>
    <r>
      <rPr>
        <b/>
        <sz val="11"/>
        <rFont val="Calibri"/>
        <family val="2"/>
        <scheme val="minor"/>
      </rPr>
      <t>Sharkey-Tunica-Newellton complex</t>
    </r>
  </si>
  <si>
    <r>
      <t xml:space="preserve">Cooperators: </t>
    </r>
    <r>
      <rPr>
        <b/>
        <sz val="11"/>
        <color theme="1"/>
        <rFont val="Calibri"/>
        <family val="2"/>
        <scheme val="minor"/>
      </rPr>
      <t>Scott and Thomas Crigler</t>
    </r>
  </si>
  <si>
    <r>
      <t xml:space="preserve">Tillage type: </t>
    </r>
    <r>
      <rPr>
        <b/>
        <sz val="11"/>
        <rFont val="Calibri"/>
        <family val="2"/>
        <scheme val="minor"/>
      </rPr>
      <t xml:space="preserve">Conventional </t>
    </r>
  </si>
  <si>
    <r>
      <t xml:space="preserve">GPS coord: </t>
    </r>
    <r>
      <rPr>
        <b/>
        <sz val="11"/>
        <color theme="1"/>
        <rFont val="Calibri"/>
        <family val="2"/>
        <scheme val="minor"/>
      </rPr>
      <t>31.965280, -91.215308</t>
    </r>
  </si>
  <si>
    <r>
      <t xml:space="preserve">Agent: </t>
    </r>
    <r>
      <rPr>
        <b/>
        <sz val="11"/>
        <color theme="1"/>
        <rFont val="Calibri"/>
        <family val="2"/>
        <scheme val="minor"/>
      </rPr>
      <t xml:space="preserve">Dennis Burns </t>
    </r>
  </si>
  <si>
    <r>
      <t xml:space="preserve">Planting date: </t>
    </r>
    <r>
      <rPr>
        <b/>
        <sz val="11"/>
        <color theme="1"/>
        <rFont val="Calibri"/>
        <family val="2"/>
        <scheme val="minor"/>
      </rPr>
      <t>5/5/22</t>
    </r>
  </si>
  <si>
    <r>
      <t xml:space="preserve">Seeding rate: </t>
    </r>
    <r>
      <rPr>
        <b/>
        <sz val="11"/>
        <color theme="1"/>
        <rFont val="Calibri"/>
        <family val="2"/>
        <scheme val="minor"/>
      </rPr>
      <t>40,000</t>
    </r>
  </si>
  <si>
    <r>
      <t xml:space="preserve">Harvest date: </t>
    </r>
    <r>
      <rPr>
        <b/>
        <sz val="11"/>
        <color theme="1"/>
        <rFont val="Calibri"/>
        <family val="2"/>
        <scheme val="minor"/>
      </rPr>
      <t>9/23/22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</si>
</sst>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%"/>
    <numFmt numFmtId="165" formatCode="m/d/yy;@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vertAlign val="superscript"/>
      <sz val="11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vertAlign val="superscript"/>
      <sz val="9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7" fillId="0" borderId="0" applyFont="0" applyFill="0" applyBorder="0" applyAlignment="0" applyProtection="0"/>
  </cellStyleXfs>
  <cellXfs count="72">
    <xf numFmtId="0" fontId="0" fillId="0" borderId="0" xfId="0"/>
    <xf numFmtId="0" fontId="1" fillId="0" borderId="1" xfId="0" applyFont="1" applyBorder="1" applyAlignment="1">
      <alignment horizontal="center" vertical="center"/>
    </xf>
    <xf numFmtId="0" fontId="1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left" vertical="center"/>
    </xf>
    <xf numFmtId="1" fontId="0" fillId="0" borderId="1" xfId="0" applyNumberFormat="1" applyBorder="1" applyAlignment="1">
      <alignment horizontal="center" vertical="center"/>
    </xf>
    <xf numFmtId="0" fontId="0" fillId="0" borderId="1" xfId="0" applyBorder="1"/>
    <xf numFmtId="3" fontId="0" fillId="0" borderId="1" xfId="0" applyNumberFormat="1" applyBorder="1" applyAlignment="1">
      <alignment horizontal="center" vertical="center"/>
    </xf>
    <xf numFmtId="3" fontId="2" fillId="0" borderId="1" xfId="0" applyNumberFormat="1" applyFont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5" fillId="0" borderId="0" xfId="0" applyFont="1"/>
    <xf numFmtId="0" fontId="0" fillId="0" borderId="0" xfId="0" applyAlignment="1">
      <alignment horizontal="center" vertical="center"/>
    </xf>
    <xf numFmtId="3" fontId="1" fillId="3" borderId="1" xfId="0" applyNumberFormat="1" applyFont="1" applyFill="1" applyBorder="1" applyAlignment="1">
      <alignment horizontal="center" vertical="center"/>
    </xf>
    <xf numFmtId="164" fontId="0" fillId="3" borderId="1" xfId="1" applyNumberFormat="1" applyFont="1" applyFill="1" applyBorder="1" applyAlignment="1">
      <alignment horizontal="center" vertical="center"/>
    </xf>
    <xf numFmtId="4" fontId="0" fillId="3" borderId="1" xfId="0" applyNumberFormat="1" applyFill="1" applyBorder="1" applyAlignment="1">
      <alignment horizontal="center" vertical="center"/>
    </xf>
    <xf numFmtId="2" fontId="0" fillId="3" borderId="1" xfId="0" applyNumberFormat="1" applyFill="1" applyBorder="1" applyAlignment="1">
      <alignment horizontal="center" vertical="center"/>
    </xf>
    <xf numFmtId="3" fontId="0" fillId="3" borderId="1" xfId="0" applyNumberFormat="1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1" fillId="3" borderId="3" xfId="0" applyFont="1" applyFill="1" applyBorder="1"/>
    <xf numFmtId="3" fontId="1" fillId="0" borderId="1" xfId="0" applyNumberFormat="1" applyFont="1" applyBorder="1" applyAlignment="1">
      <alignment horizontal="center" vertical="center"/>
    </xf>
    <xf numFmtId="164" fontId="0" fillId="0" borderId="1" xfId="1" applyNumberFormat="1" applyFont="1" applyFill="1" applyBorder="1" applyAlignment="1">
      <alignment horizontal="center" vertical="center"/>
    </xf>
    <xf numFmtId="4" fontId="0" fillId="0" borderId="1" xfId="0" applyNumberFormat="1" applyBorder="1" applyAlignment="1">
      <alignment horizontal="center" vertical="center"/>
    </xf>
    <xf numFmtId="2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8" fillId="0" borderId="3" xfId="0" applyFont="1" applyBorder="1" applyAlignment="1">
      <alignment horizontal="left" vertical="center"/>
    </xf>
    <xf numFmtId="0" fontId="1" fillId="0" borderId="3" xfId="0" applyFont="1" applyBorder="1"/>
    <xf numFmtId="4" fontId="0" fillId="3" borderId="4" xfId="0" applyNumberFormat="1" applyFill="1" applyBorder="1" applyAlignment="1">
      <alignment horizontal="center" vertical="center"/>
    </xf>
    <xf numFmtId="2" fontId="0" fillId="3" borderId="4" xfId="0" applyNumberFormat="1" applyFill="1" applyBorder="1" applyAlignment="1">
      <alignment horizontal="center" vertical="center"/>
    </xf>
    <xf numFmtId="3" fontId="0" fillId="3" borderId="4" xfId="0" applyNumberFormat="1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8" fillId="3" borderId="3" xfId="0" applyFont="1" applyFill="1" applyBorder="1" applyAlignment="1">
      <alignment horizontal="left" vertical="center"/>
    </xf>
    <xf numFmtId="0" fontId="1" fillId="0" borderId="5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165" fontId="1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9" xfId="0" applyFont="1" applyBorder="1" applyAlignment="1">
      <alignment horizontal="center" vertical="center"/>
    </xf>
    <xf numFmtId="0" fontId="1" fillId="0" borderId="10" xfId="0" applyFont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/>
    </xf>
    <xf numFmtId="164" fontId="0" fillId="3" borderId="4" xfId="0" applyNumberFormat="1" applyFill="1" applyBorder="1" applyAlignment="1">
      <alignment horizontal="center" vertical="center"/>
    </xf>
    <xf numFmtId="4" fontId="0" fillId="3" borderId="7" xfId="0" applyNumberFormat="1" applyFill="1" applyBorder="1" applyAlignment="1">
      <alignment horizontal="center" vertical="center"/>
    </xf>
    <xf numFmtId="3" fontId="1" fillId="3" borderId="7" xfId="0" applyNumberFormat="1" applyFont="1" applyFill="1" applyBorder="1" applyAlignment="1">
      <alignment horizontal="center" vertical="center"/>
    </xf>
    <xf numFmtId="164" fontId="0" fillId="3" borderId="1" xfId="0" applyNumberFormat="1" applyFill="1" applyBorder="1" applyAlignment="1">
      <alignment horizontal="center" vertical="center"/>
    </xf>
    <xf numFmtId="3" fontId="1" fillId="3" borderId="4" xfId="0" applyNumberFormat="1" applyFont="1" applyFill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4" fontId="0" fillId="0" borderId="7" xfId="0" applyNumberFormat="1" applyBorder="1" applyAlignment="1">
      <alignment horizontal="center" vertical="center"/>
    </xf>
    <xf numFmtId="3" fontId="1" fillId="0" borderId="7" xfId="0" applyNumberFormat="1" applyFont="1" applyBorder="1" applyAlignment="1">
      <alignment horizontal="center" vertical="center"/>
    </xf>
    <xf numFmtId="4" fontId="0" fillId="0" borderId="4" xfId="0" applyNumberFormat="1" applyBorder="1" applyAlignment="1">
      <alignment horizontal="center" vertical="center"/>
    </xf>
    <xf numFmtId="3" fontId="1" fillId="0" borderId="4" xfId="0" applyNumberFormat="1" applyFont="1" applyBorder="1" applyAlignment="1">
      <alignment horizontal="center" vertical="center"/>
    </xf>
    <xf numFmtId="0" fontId="0" fillId="0" borderId="0" xfId="0" applyAlignment="1">
      <alignment vertical="center"/>
    </xf>
    <xf numFmtId="2" fontId="0" fillId="0" borderId="0" xfId="0" applyNumberFormat="1"/>
    <xf numFmtId="0" fontId="10" fillId="0" borderId="0" xfId="0" applyFont="1" applyAlignment="1">
      <alignment horizontal="center"/>
    </xf>
    <xf numFmtId="1" fontId="0" fillId="3" borderId="4" xfId="0" applyNumberFormat="1" applyFill="1" applyBorder="1" applyAlignment="1">
      <alignment horizontal="center" vertical="center"/>
    </xf>
    <xf numFmtId="1" fontId="0" fillId="3" borderId="1" xfId="0" applyNumberFormat="1" applyFill="1" applyBorder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/>
    </xf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3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165" fontId="0" fillId="0" borderId="0" xfId="0" applyNumberFormat="1" applyAlignment="1">
      <alignment horizontal="left" vertical="center"/>
    </xf>
    <xf numFmtId="0" fontId="1" fillId="0" borderId="8" xfId="0" applyFont="1" applyBorder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427069" cy="926726"/>
    <xdr:pic>
      <xdr:nvPicPr>
        <xdr:cNvPr id="2" name="Picture 2" descr="LSU AgCenter logo. Research. Extension. Teaching.">
          <a:extLst>
            <a:ext uri="{FF2B5EF4-FFF2-40B4-BE49-F238E27FC236}">
              <a16:creationId xmlns:a16="http://schemas.microsoft.com/office/drawing/2014/main" id="{78012522-C914-4632-962F-FB8044FCE7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27069" cy="9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253546</xdr:colOff>
      <xdr:row>5</xdr:row>
      <xdr:rowOff>12326</xdr:rowOff>
    </xdr:to>
    <xdr:pic>
      <xdr:nvPicPr>
        <xdr:cNvPr id="2" name="Picture 2" descr="LSU AgCenter logo. Research. Extension. Teaching. ">
          <a:extLst>
            <a:ext uri="{FF2B5EF4-FFF2-40B4-BE49-F238E27FC236}">
              <a16:creationId xmlns:a16="http://schemas.microsoft.com/office/drawing/2014/main" id="{9F3F3936-5C71-4462-BF93-AF0C3D95A13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57506" cy="9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1177084</xdr:colOff>
      <xdr:row>5</xdr:row>
      <xdr:rowOff>12326</xdr:rowOff>
    </xdr:to>
    <xdr:pic>
      <xdr:nvPicPr>
        <xdr:cNvPr id="2" name="Picture 1" descr="LSU AgCenter logo. Research. Extension. Teaching. ">
          <a:extLst>
            <a:ext uri="{FF2B5EF4-FFF2-40B4-BE49-F238E27FC236}">
              <a16:creationId xmlns:a16="http://schemas.microsoft.com/office/drawing/2014/main" id="{0AA046C7-DA4A-40AA-9CC4-E6308921F21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1884" cy="9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1160263</xdr:colOff>
      <xdr:row>5</xdr:row>
      <xdr:rowOff>12326</xdr:rowOff>
    </xdr:to>
    <xdr:pic>
      <xdr:nvPicPr>
        <xdr:cNvPr id="2" name="Picture 2" descr="LSU AgCenter logo. Research. Extension. Teaching. ">
          <a:extLst>
            <a:ext uri="{FF2B5EF4-FFF2-40B4-BE49-F238E27FC236}">
              <a16:creationId xmlns:a16="http://schemas.microsoft.com/office/drawing/2014/main" id="{6408FD6E-A8AD-4A78-8ABE-6626BFBE58E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65063" cy="9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1169544</xdr:colOff>
      <xdr:row>5</xdr:row>
      <xdr:rowOff>12326</xdr:rowOff>
    </xdr:to>
    <xdr:pic>
      <xdr:nvPicPr>
        <xdr:cNvPr id="2" name="Picture 1" descr="LSU AgCenter logo. Research. Extension. Teaching. ">
          <a:extLst>
            <a:ext uri="{FF2B5EF4-FFF2-40B4-BE49-F238E27FC236}">
              <a16:creationId xmlns:a16="http://schemas.microsoft.com/office/drawing/2014/main" id="{17BA37F1-CB49-45E5-B6F3-3EE8AC5786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4344" cy="9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1169544</xdr:colOff>
      <xdr:row>5</xdr:row>
      <xdr:rowOff>12326</xdr:rowOff>
    </xdr:to>
    <xdr:pic>
      <xdr:nvPicPr>
        <xdr:cNvPr id="2" name="Picture 1" descr="LSU AgCenter logo. Research. Extension. Teaching. ">
          <a:extLst>
            <a:ext uri="{FF2B5EF4-FFF2-40B4-BE49-F238E27FC236}">
              <a16:creationId xmlns:a16="http://schemas.microsoft.com/office/drawing/2014/main" id="{A7B3B3F4-EDF4-4EDE-B065-69FA6CA0F1F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74344" cy="9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1177084</xdr:colOff>
      <xdr:row>5</xdr:row>
      <xdr:rowOff>12326</xdr:rowOff>
    </xdr:to>
    <xdr:pic>
      <xdr:nvPicPr>
        <xdr:cNvPr id="2" name="Picture 1" descr="LSU AgCenter logo. Research. Extension. Teaching. ">
          <a:extLst>
            <a:ext uri="{FF2B5EF4-FFF2-40B4-BE49-F238E27FC236}">
              <a16:creationId xmlns:a16="http://schemas.microsoft.com/office/drawing/2014/main" id="{EF57A87F-AD56-43DE-89F0-C505CD3EC91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1884" cy="9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1177084</xdr:colOff>
      <xdr:row>5</xdr:row>
      <xdr:rowOff>12326</xdr:rowOff>
    </xdr:to>
    <xdr:pic>
      <xdr:nvPicPr>
        <xdr:cNvPr id="2" name="Picture 1" descr="LSU AgCenter logo. Research. Extension. Teaching. ">
          <a:extLst>
            <a:ext uri="{FF2B5EF4-FFF2-40B4-BE49-F238E27FC236}">
              <a16:creationId xmlns:a16="http://schemas.microsoft.com/office/drawing/2014/main" id="{6881884E-83F9-4081-9519-B03566C1505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1884" cy="9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1177084</xdr:colOff>
      <xdr:row>5</xdr:row>
      <xdr:rowOff>12326</xdr:rowOff>
    </xdr:to>
    <xdr:pic>
      <xdr:nvPicPr>
        <xdr:cNvPr id="2" name="Picture 1" descr="LSU AgCenter logo. Research. Extension. Teaching.">
          <a:extLst>
            <a:ext uri="{FF2B5EF4-FFF2-40B4-BE49-F238E27FC236}">
              <a16:creationId xmlns:a16="http://schemas.microsoft.com/office/drawing/2014/main" id="{424C88E1-6A44-4B5B-82ED-473569D70D2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481884" cy="92672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855F0-1B3C-47EE-8480-56CAC81C6185}">
  <dimension ref="B2:O13"/>
  <sheetViews>
    <sheetView tabSelected="1" zoomScale="150" zoomScaleNormal="150" workbookViewId="0">
      <selection activeCell="P1" sqref="P1"/>
    </sheetView>
  </sheetViews>
  <sheetFormatPr defaultRowHeight="14.4" x14ac:dyDescent="0.3"/>
  <cols>
    <col min="2" max="2" width="11.6640625" bestFit="1" customWidth="1"/>
    <col min="3" max="3" width="19.88671875" bestFit="1" customWidth="1"/>
    <col min="4" max="4" width="9" bestFit="1" customWidth="1"/>
    <col min="5" max="5" width="6.44140625" bestFit="1" customWidth="1"/>
    <col min="6" max="6" width="9.6640625" bestFit="1" customWidth="1"/>
    <col min="7" max="7" width="7.6640625" bestFit="1" customWidth="1"/>
    <col min="8" max="8" width="8.33203125" bestFit="1" customWidth="1"/>
    <col min="9" max="9" width="10.6640625" bestFit="1" customWidth="1"/>
    <col min="10" max="11" width="8.6640625" bestFit="1" customWidth="1"/>
    <col min="12" max="12" width="7.44140625" bestFit="1" customWidth="1"/>
    <col min="13" max="13" width="8.6640625" bestFit="1" customWidth="1"/>
  </cols>
  <sheetData>
    <row r="2" spans="2:15" ht="16.2" customHeight="1" x14ac:dyDescent="0.3">
      <c r="B2" s="62" t="s">
        <v>25</v>
      </c>
      <c r="C2" s="62"/>
      <c r="D2" s="62"/>
      <c r="E2" s="62"/>
      <c r="F2" s="62"/>
      <c r="G2" s="62"/>
      <c r="H2" s="62"/>
      <c r="I2" s="62"/>
      <c r="J2" s="62"/>
      <c r="K2" s="62"/>
      <c r="L2" s="62"/>
      <c r="M2" s="62"/>
      <c r="N2" s="62"/>
      <c r="O2" s="62"/>
    </row>
    <row r="3" spans="2:15" ht="16.2" x14ac:dyDescent="0.3">
      <c r="B3" s="1" t="s">
        <v>12</v>
      </c>
      <c r="C3" s="1" t="s">
        <v>0</v>
      </c>
      <c r="D3" s="1" t="s">
        <v>1</v>
      </c>
      <c r="E3" s="1" t="s">
        <v>2</v>
      </c>
      <c r="F3" s="1" t="s">
        <v>20</v>
      </c>
      <c r="G3" s="1" t="s">
        <v>3</v>
      </c>
      <c r="H3" s="1" t="s">
        <v>4</v>
      </c>
      <c r="I3" s="1" t="s">
        <v>5</v>
      </c>
      <c r="J3" s="1" t="s">
        <v>21</v>
      </c>
      <c r="K3" s="1" t="s">
        <v>22</v>
      </c>
      <c r="L3" s="1" t="s">
        <v>6</v>
      </c>
      <c r="M3" s="1" t="s">
        <v>26</v>
      </c>
    </row>
    <row r="4" spans="2:15" x14ac:dyDescent="0.3">
      <c r="B4" s="3" t="s">
        <v>14</v>
      </c>
      <c r="C4" s="2" t="s">
        <v>10</v>
      </c>
      <c r="D4" s="6">
        <v>1314.0976043239195</v>
      </c>
      <c r="E4" s="6">
        <v>1492</v>
      </c>
      <c r="F4" s="6">
        <v>1572.8030043449382</v>
      </c>
      <c r="G4" s="4">
        <v>686</v>
      </c>
      <c r="H4" s="6">
        <v>1236.2917094158988</v>
      </c>
      <c r="I4" s="6">
        <v>1074.2271948573307</v>
      </c>
      <c r="J4" s="6">
        <v>1262.4411568282485</v>
      </c>
      <c r="K4" s="4">
        <v>655.06646392017808</v>
      </c>
      <c r="L4" s="6">
        <v>1221.7531752441082</v>
      </c>
      <c r="M4" s="6">
        <f t="shared" ref="M4:M11" si="0">AVERAGE(D4,F4,G4,H4,K4,L4)</f>
        <v>1114.3353262081739</v>
      </c>
    </row>
    <row r="5" spans="2:15" x14ac:dyDescent="0.3">
      <c r="B5" s="3" t="s">
        <v>14</v>
      </c>
      <c r="C5" s="2" t="s">
        <v>8</v>
      </c>
      <c r="D5" s="6">
        <v>1157.7840846270185</v>
      </c>
      <c r="E5" s="6">
        <v>1194</v>
      </c>
      <c r="F5" s="6">
        <v>1614.2675811594549</v>
      </c>
      <c r="G5" s="4">
        <v>794</v>
      </c>
      <c r="H5" s="6">
        <v>1046.8185597588572</v>
      </c>
      <c r="I5" s="6">
        <v>1073.9736457673694</v>
      </c>
      <c r="J5" s="6">
        <v>1398.1142341785712</v>
      </c>
      <c r="K5" s="4">
        <v>870.31095033151644</v>
      </c>
      <c r="L5" s="6">
        <v>1065.2294415581594</v>
      </c>
      <c r="M5" s="6">
        <f t="shared" si="0"/>
        <v>1091.4017695725011</v>
      </c>
    </row>
    <row r="6" spans="2:15" x14ac:dyDescent="0.3">
      <c r="B6" s="3" t="s">
        <v>16</v>
      </c>
      <c r="C6" s="2" t="s">
        <v>24</v>
      </c>
      <c r="D6" s="6">
        <v>1241.9591677277997</v>
      </c>
      <c r="E6" s="7">
        <v>1222</v>
      </c>
      <c r="F6" s="7">
        <v>1534.7909365119979</v>
      </c>
      <c r="G6" s="4">
        <v>724</v>
      </c>
      <c r="H6" s="6">
        <v>1099.3517132918953</v>
      </c>
      <c r="I6" s="6">
        <v>1078.500233088974</v>
      </c>
      <c r="J6" s="6">
        <v>1294.0852334645476</v>
      </c>
      <c r="K6" s="4">
        <v>737.45483182737064</v>
      </c>
      <c r="L6" s="6">
        <v>1149.2864233194839</v>
      </c>
      <c r="M6" s="6">
        <f t="shared" si="0"/>
        <v>1081.1405121130913</v>
      </c>
    </row>
    <row r="7" spans="2:15" x14ac:dyDescent="0.3">
      <c r="B7" s="3" t="s">
        <v>15</v>
      </c>
      <c r="C7" s="2" t="s">
        <v>11</v>
      </c>
      <c r="D7" s="6">
        <v>1239.8688453451373</v>
      </c>
      <c r="E7" s="6" t="s">
        <v>7</v>
      </c>
      <c r="F7" s="6">
        <v>1365.262868376914</v>
      </c>
      <c r="G7" s="4">
        <v>854</v>
      </c>
      <c r="H7" s="6">
        <v>1069.7027154312641</v>
      </c>
      <c r="I7" s="6" t="s">
        <v>7</v>
      </c>
      <c r="J7" s="6" t="s">
        <v>7</v>
      </c>
      <c r="K7" s="4">
        <v>707.00960457635529</v>
      </c>
      <c r="L7" s="6">
        <v>1147.6355247981546</v>
      </c>
      <c r="M7" s="6">
        <f t="shared" si="0"/>
        <v>1063.9132597546375</v>
      </c>
    </row>
    <row r="8" spans="2:15" x14ac:dyDescent="0.3">
      <c r="B8" s="3" t="s">
        <v>16</v>
      </c>
      <c r="C8" s="2" t="s">
        <v>9</v>
      </c>
      <c r="D8" s="6">
        <v>1022.6523854256751</v>
      </c>
      <c r="E8" s="6">
        <v>1295</v>
      </c>
      <c r="F8" s="6">
        <v>1533.8830474645004</v>
      </c>
      <c r="G8" s="4">
        <v>601</v>
      </c>
      <c r="H8" s="6">
        <v>1179.1607996214859</v>
      </c>
      <c r="I8" s="6">
        <v>1110.2989091647241</v>
      </c>
      <c r="J8" s="6">
        <v>1320.486634111051</v>
      </c>
      <c r="K8" s="4">
        <v>821.25976954642579</v>
      </c>
      <c r="L8" s="6">
        <v>1207.1406731425079</v>
      </c>
      <c r="M8" s="6">
        <f t="shared" si="0"/>
        <v>1060.8494458667658</v>
      </c>
    </row>
    <row r="9" spans="2:15" x14ac:dyDescent="0.3">
      <c r="B9" s="3" t="s">
        <v>13</v>
      </c>
      <c r="C9" s="2" t="s">
        <v>18</v>
      </c>
      <c r="D9" s="6">
        <v>1100.8715989111402</v>
      </c>
      <c r="E9" s="6">
        <v>1088</v>
      </c>
      <c r="F9" s="6">
        <v>1387.351090235109</v>
      </c>
      <c r="G9" s="4">
        <v>724</v>
      </c>
      <c r="H9" s="6">
        <v>1088.6279212133543</v>
      </c>
      <c r="I9" s="6">
        <v>895.15250703501908</v>
      </c>
      <c r="J9" s="6">
        <v>1009.152795555263</v>
      </c>
      <c r="K9" s="4">
        <v>740.17383733470456</v>
      </c>
      <c r="L9" s="6">
        <v>1187.3066194740054</v>
      </c>
      <c r="M9" s="6">
        <f t="shared" si="0"/>
        <v>1038.0551778613856</v>
      </c>
    </row>
    <row r="10" spans="2:15" x14ac:dyDescent="0.3">
      <c r="B10" s="3" t="s">
        <v>15</v>
      </c>
      <c r="C10" s="2" t="s">
        <v>23</v>
      </c>
      <c r="D10" s="6">
        <v>1156.4200902448599</v>
      </c>
      <c r="E10" s="6" t="s">
        <v>7</v>
      </c>
      <c r="F10" s="6">
        <v>1311.3690705678237</v>
      </c>
      <c r="G10" s="4">
        <v>716</v>
      </c>
      <c r="H10" s="6">
        <v>1188.6990020842493</v>
      </c>
      <c r="I10" s="6" t="s">
        <v>7</v>
      </c>
      <c r="J10" s="6" t="s">
        <v>7</v>
      </c>
      <c r="K10" s="4">
        <v>513.6206536500797</v>
      </c>
      <c r="L10" s="6">
        <v>1076.5391202451774</v>
      </c>
      <c r="M10" s="6">
        <f t="shared" si="0"/>
        <v>993.77465613203174</v>
      </c>
    </row>
    <row r="11" spans="2:15" x14ac:dyDescent="0.3">
      <c r="B11" s="3" t="s">
        <v>13</v>
      </c>
      <c r="C11" s="2" t="s">
        <v>19</v>
      </c>
      <c r="D11" s="6">
        <v>1017.5249036634183</v>
      </c>
      <c r="E11" s="6">
        <v>914</v>
      </c>
      <c r="F11" s="6">
        <v>1127.7261563313277</v>
      </c>
      <c r="G11" s="4">
        <v>747</v>
      </c>
      <c r="H11" s="6">
        <v>1012.4672103751675</v>
      </c>
      <c r="I11" s="6">
        <v>1025.4173285762652</v>
      </c>
      <c r="J11" s="6">
        <v>1042.4177119555422</v>
      </c>
      <c r="K11" s="4">
        <v>663.33954698823015</v>
      </c>
      <c r="L11" s="6">
        <v>879.99284481670088</v>
      </c>
      <c r="M11" s="6">
        <f t="shared" si="0"/>
        <v>908.00844369580739</v>
      </c>
    </row>
    <row r="12" spans="2:15" x14ac:dyDescent="0.3">
      <c r="B12" s="5"/>
      <c r="C12" s="8" t="s">
        <v>17</v>
      </c>
      <c r="D12" s="6">
        <f>AVERAGE(D4:D11)</f>
        <v>1156.3973350336207</v>
      </c>
      <c r="E12" s="6">
        <f t="shared" ref="E12:L12" si="1">AVERAGE(E4:E11)</f>
        <v>1200.8333333333333</v>
      </c>
      <c r="F12" s="6">
        <f t="shared" si="1"/>
        <v>1430.9317193740083</v>
      </c>
      <c r="G12" s="6">
        <f t="shared" si="1"/>
        <v>730.75</v>
      </c>
      <c r="H12" s="6">
        <f t="shared" si="1"/>
        <v>1115.1399538990215</v>
      </c>
      <c r="I12" s="6">
        <f t="shared" si="1"/>
        <v>1042.9283030816139</v>
      </c>
      <c r="J12" s="6">
        <f t="shared" si="1"/>
        <v>1221.1162943488705</v>
      </c>
      <c r="K12" s="6">
        <f t="shared" si="1"/>
        <v>713.5294572718575</v>
      </c>
      <c r="L12" s="6">
        <f t="shared" si="1"/>
        <v>1116.8604778247873</v>
      </c>
      <c r="M12" s="5"/>
    </row>
    <row r="13" spans="2:15" x14ac:dyDescent="0.3">
      <c r="B13" s="37" t="s">
        <v>27</v>
      </c>
      <c r="C13" s="37"/>
      <c r="D13" s="37"/>
      <c r="E13" s="37"/>
      <c r="F13" s="37"/>
      <c r="G13" s="37"/>
      <c r="H13" s="9"/>
    </row>
  </sheetData>
  <sortState xmlns:xlrd2="http://schemas.microsoft.com/office/spreadsheetml/2017/richdata2" ref="B4:M11">
    <sortCondition descending="1" ref="M4:M11"/>
  </sortState>
  <mergeCells count="1">
    <mergeCell ref="B2:O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657AED9-4264-46A9-AC00-343D0363590E}">
  <sheetPr>
    <pageSetUpPr fitToPage="1"/>
  </sheetPr>
  <dimension ref="A6:N24"/>
  <sheetViews>
    <sheetView zoomScale="150" zoomScaleNormal="150" workbookViewId="0">
      <selection activeCell="M1" sqref="M1"/>
    </sheetView>
  </sheetViews>
  <sheetFormatPr defaultRowHeight="14.4" x14ac:dyDescent="0.3"/>
  <cols>
    <col min="1" max="1" width="4.44140625" bestFit="1" customWidth="1"/>
    <col min="2" max="2" width="23.88671875" bestFit="1" customWidth="1"/>
    <col min="3" max="3" width="14.88671875" bestFit="1" customWidth="1"/>
    <col min="4" max="4" width="12.5546875" customWidth="1"/>
    <col min="5" max="5" width="11.88671875" customWidth="1"/>
    <col min="7" max="7" width="18.5546875" customWidth="1"/>
    <col min="10" max="10" width="10.6640625" customWidth="1"/>
    <col min="12" max="12" width="13.6640625" bestFit="1" customWidth="1"/>
  </cols>
  <sheetData>
    <row r="6" spans="1:11" ht="18" x14ac:dyDescent="0.3">
      <c r="A6" s="71" t="s">
        <v>87</v>
      </c>
      <c r="B6" s="71"/>
      <c r="C6" s="71"/>
      <c r="D6" s="71"/>
      <c r="E6" s="71"/>
      <c r="F6" s="71"/>
      <c r="G6" s="71"/>
      <c r="H6" s="71"/>
      <c r="I6" s="71"/>
      <c r="J6" s="71"/>
      <c r="K6" s="71"/>
    </row>
    <row r="8" spans="1:11" x14ac:dyDescent="0.3">
      <c r="A8" s="63" t="s">
        <v>164</v>
      </c>
      <c r="B8" s="63"/>
      <c r="C8" s="63"/>
      <c r="D8" s="63"/>
      <c r="E8" s="63" t="s">
        <v>115</v>
      </c>
      <c r="F8" s="63"/>
      <c r="G8" s="63"/>
      <c r="H8" s="63" t="s">
        <v>62</v>
      </c>
      <c r="I8" s="63"/>
      <c r="J8" s="63"/>
      <c r="K8" s="55"/>
    </row>
    <row r="9" spans="1:11" x14ac:dyDescent="0.3">
      <c r="A9" s="63" t="s">
        <v>165</v>
      </c>
      <c r="B9" s="63"/>
      <c r="C9" s="63"/>
      <c r="D9" s="63"/>
      <c r="E9" s="69" t="s">
        <v>166</v>
      </c>
      <c r="F9" s="69"/>
      <c r="G9" s="69"/>
      <c r="H9" s="63" t="s">
        <v>59</v>
      </c>
      <c r="I9" s="63"/>
      <c r="J9" s="63"/>
      <c r="K9" s="55"/>
    </row>
    <row r="10" spans="1:11" x14ac:dyDescent="0.3">
      <c r="A10" s="63" t="s">
        <v>167</v>
      </c>
      <c r="B10" s="63"/>
      <c r="C10" s="63"/>
      <c r="D10" s="63"/>
      <c r="E10" s="69" t="s">
        <v>168</v>
      </c>
      <c r="F10" s="69"/>
      <c r="G10" s="69"/>
      <c r="H10" s="35" t="s">
        <v>169</v>
      </c>
      <c r="I10" s="35"/>
      <c r="J10" s="35"/>
      <c r="K10" s="35"/>
    </row>
    <row r="11" spans="1:11" x14ac:dyDescent="0.3">
      <c r="A11" s="63" t="s">
        <v>170</v>
      </c>
      <c r="B11" s="63"/>
      <c r="C11" s="63"/>
      <c r="D11" s="63"/>
      <c r="E11" s="69" t="s">
        <v>96</v>
      </c>
      <c r="F11" s="69"/>
      <c r="G11" s="69"/>
      <c r="H11" s="35" t="s">
        <v>53</v>
      </c>
      <c r="I11" s="35"/>
      <c r="J11" s="35"/>
      <c r="K11" s="55"/>
    </row>
    <row r="12" spans="1:11" x14ac:dyDescent="0.3">
      <c r="A12" s="63" t="s">
        <v>171</v>
      </c>
      <c r="B12" s="63"/>
      <c r="C12" s="63"/>
      <c r="D12" s="63"/>
      <c r="E12" s="63" t="s">
        <v>172</v>
      </c>
      <c r="F12" s="63"/>
      <c r="G12" s="63"/>
      <c r="H12" s="35" t="s">
        <v>81</v>
      </c>
      <c r="I12" s="35"/>
      <c r="J12" s="35"/>
      <c r="K12" s="55"/>
    </row>
    <row r="13" spans="1:11" x14ac:dyDescent="0.3">
      <c r="A13" s="63" t="s">
        <v>173</v>
      </c>
      <c r="B13" s="63"/>
      <c r="C13" s="63"/>
      <c r="D13" s="63"/>
      <c r="E13" s="63" t="s">
        <v>48</v>
      </c>
      <c r="F13" s="63"/>
      <c r="G13" s="63"/>
    </row>
    <row r="14" spans="1:11" x14ac:dyDescent="0.3">
      <c r="B14" s="39"/>
      <c r="C14" s="40"/>
      <c r="D14" s="40"/>
      <c r="E14" s="34"/>
      <c r="F14" s="34"/>
      <c r="G14" s="34"/>
    </row>
    <row r="15" spans="1:11" x14ac:dyDescent="0.3">
      <c r="A15" s="66" t="s">
        <v>47</v>
      </c>
      <c r="B15" s="68" t="s">
        <v>46</v>
      </c>
      <c r="C15" s="42" t="s">
        <v>45</v>
      </c>
      <c r="D15" s="42" t="s">
        <v>44</v>
      </c>
      <c r="E15" s="42" t="s">
        <v>43</v>
      </c>
      <c r="F15" s="42" t="s">
        <v>42</v>
      </c>
      <c r="G15" s="33" t="s">
        <v>41</v>
      </c>
      <c r="H15" s="33" t="s">
        <v>40</v>
      </c>
      <c r="I15" s="32" t="s">
        <v>39</v>
      </c>
    </row>
    <row r="16" spans="1:11" x14ac:dyDescent="0.3">
      <c r="A16" s="66"/>
      <c r="B16" s="68"/>
      <c r="C16" s="43" t="s">
        <v>38</v>
      </c>
      <c r="D16" s="43" t="s">
        <v>37</v>
      </c>
      <c r="E16" s="43" t="s">
        <v>36</v>
      </c>
      <c r="F16" s="43" t="s">
        <v>35</v>
      </c>
      <c r="G16" s="31" t="s">
        <v>33</v>
      </c>
      <c r="H16" s="31" t="s">
        <v>34</v>
      </c>
      <c r="I16" s="30" t="s">
        <v>33</v>
      </c>
    </row>
    <row r="17" spans="1:14" x14ac:dyDescent="0.3">
      <c r="A17" s="16">
        <v>1</v>
      </c>
      <c r="B17" s="44" t="s">
        <v>32</v>
      </c>
      <c r="C17" s="27">
        <v>4270</v>
      </c>
      <c r="D17" s="28">
        <v>456</v>
      </c>
      <c r="E17" s="27">
        <f>(1.66*43560)/38</f>
        <v>1902.8842105263157</v>
      </c>
      <c r="F17" s="26">
        <f t="shared" ref="F17:F24" si="0">SUM(D17/12*E17)/43560</f>
        <v>1.6599999999999997</v>
      </c>
      <c r="G17" s="25">
        <f t="shared" ref="G17:G24" si="1">SUM(C17/F17)</f>
        <v>2572.2891566265066</v>
      </c>
      <c r="H17" s="12">
        <v>0.46157587548638135</v>
      </c>
      <c r="I17" s="11">
        <f>G17*H17</f>
        <v>1187.3066194740054</v>
      </c>
      <c r="L17" s="56"/>
      <c r="N17" s="56"/>
    </row>
    <row r="18" spans="1:14" x14ac:dyDescent="0.3">
      <c r="A18" s="22">
        <v>1</v>
      </c>
      <c r="B18" s="3" t="s">
        <v>8</v>
      </c>
      <c r="C18" s="6">
        <v>3980</v>
      </c>
      <c r="D18" s="22">
        <v>456</v>
      </c>
      <c r="E18" s="6">
        <f>(1.79*43560)/38</f>
        <v>2051.9052631578948</v>
      </c>
      <c r="F18" s="21">
        <f t="shared" si="0"/>
        <v>1.7899999999999998</v>
      </c>
      <c r="G18" s="20">
        <f t="shared" si="1"/>
        <v>2223.4636871508383</v>
      </c>
      <c r="H18" s="19">
        <v>0.47908560311284049</v>
      </c>
      <c r="I18" s="18">
        <f t="shared" ref="I18:I24" si="2">G18*H18</f>
        <v>1065.2294415581594</v>
      </c>
      <c r="L18" s="56"/>
      <c r="N18" s="56"/>
    </row>
    <row r="19" spans="1:14" x14ac:dyDescent="0.3">
      <c r="A19" s="16">
        <v>1</v>
      </c>
      <c r="B19" s="44" t="s">
        <v>9</v>
      </c>
      <c r="C19" s="15">
        <v>4160</v>
      </c>
      <c r="D19" s="16">
        <v>456</v>
      </c>
      <c r="E19" s="15">
        <f>(1.64*43560)/38</f>
        <v>1879.957894736842</v>
      </c>
      <c r="F19" s="14">
        <f t="shared" si="0"/>
        <v>1.64</v>
      </c>
      <c r="G19" s="13">
        <f t="shared" si="1"/>
        <v>2536.5853658536589</v>
      </c>
      <c r="H19" s="12">
        <v>0.47589199614271938</v>
      </c>
      <c r="I19" s="11">
        <f t="shared" si="2"/>
        <v>1207.1406731425079</v>
      </c>
      <c r="L19" s="56"/>
      <c r="N19" s="56"/>
    </row>
    <row r="20" spans="1:14" x14ac:dyDescent="0.3">
      <c r="A20" s="22">
        <v>1</v>
      </c>
      <c r="B20" s="3" t="s">
        <v>10</v>
      </c>
      <c r="C20" s="6">
        <v>4010</v>
      </c>
      <c r="D20" s="22">
        <v>456</v>
      </c>
      <c r="E20" s="6">
        <f>(1.59*43560)/38</f>
        <v>1822.6421052631581</v>
      </c>
      <c r="F20" s="21">
        <f t="shared" si="0"/>
        <v>1.5900000000000003</v>
      </c>
      <c r="G20" s="20">
        <f t="shared" si="1"/>
        <v>2522.0125786163517</v>
      </c>
      <c r="H20" s="19">
        <v>0.48443579766536965</v>
      </c>
      <c r="I20" s="18">
        <f t="shared" si="2"/>
        <v>1221.7531752441082</v>
      </c>
      <c r="L20" s="56"/>
      <c r="N20" s="56"/>
    </row>
    <row r="21" spans="1:14" x14ac:dyDescent="0.3">
      <c r="A21" s="16">
        <v>1</v>
      </c>
      <c r="B21" s="44" t="s">
        <v>24</v>
      </c>
      <c r="C21" s="15">
        <v>3950</v>
      </c>
      <c r="D21" s="16">
        <v>456</v>
      </c>
      <c r="E21" s="15">
        <f>(1.62*43560)/38</f>
        <v>1857.0315789473686</v>
      </c>
      <c r="F21" s="14">
        <f t="shared" si="0"/>
        <v>1.6200000000000003</v>
      </c>
      <c r="G21" s="13">
        <f t="shared" si="1"/>
        <v>2438.2716049382711</v>
      </c>
      <c r="H21" s="12">
        <v>0.47135291285507952</v>
      </c>
      <c r="I21" s="11">
        <f t="shared" si="2"/>
        <v>1149.2864233194839</v>
      </c>
      <c r="L21" s="56"/>
      <c r="N21" s="56"/>
    </row>
    <row r="22" spans="1:14" x14ac:dyDescent="0.3">
      <c r="A22" s="22">
        <v>1</v>
      </c>
      <c r="B22" s="3" t="s">
        <v>11</v>
      </c>
      <c r="C22" s="6">
        <v>3850</v>
      </c>
      <c r="D22" s="22">
        <v>456</v>
      </c>
      <c r="E22" s="6">
        <f>(1.65*43560)/38</f>
        <v>1891.421052631579</v>
      </c>
      <c r="F22" s="21">
        <f t="shared" si="0"/>
        <v>1.65</v>
      </c>
      <c r="G22" s="20">
        <f t="shared" si="1"/>
        <v>2333.3333333333335</v>
      </c>
      <c r="H22" s="19">
        <v>0.49184379634206621</v>
      </c>
      <c r="I22" s="18">
        <f t="shared" si="2"/>
        <v>1147.6355247981546</v>
      </c>
      <c r="L22" s="56"/>
      <c r="N22" s="56"/>
    </row>
    <row r="23" spans="1:14" x14ac:dyDescent="0.3">
      <c r="A23" s="16">
        <v>1</v>
      </c>
      <c r="B23" s="44" t="s">
        <v>31</v>
      </c>
      <c r="C23" s="15">
        <v>3660</v>
      </c>
      <c r="D23" s="16">
        <v>456</v>
      </c>
      <c r="E23" s="15">
        <f>(1.84*43560)/38</f>
        <v>2109.2210526315794</v>
      </c>
      <c r="F23" s="14">
        <f t="shared" si="0"/>
        <v>1.8400000000000005</v>
      </c>
      <c r="G23" s="13">
        <f t="shared" si="1"/>
        <v>1989.1304347826081</v>
      </c>
      <c r="H23" s="12">
        <v>0.44240077444336889</v>
      </c>
      <c r="I23" s="11">
        <f t="shared" si="2"/>
        <v>879.99284481670088</v>
      </c>
      <c r="L23" s="56"/>
      <c r="N23" s="56"/>
    </row>
    <row r="24" spans="1:14" x14ac:dyDescent="0.3">
      <c r="A24" s="22">
        <v>1</v>
      </c>
      <c r="B24" s="3" t="s">
        <v>23</v>
      </c>
      <c r="C24" s="6">
        <v>3940</v>
      </c>
      <c r="D24" s="22">
        <v>456</v>
      </c>
      <c r="E24" s="6">
        <f>(1.72*43560)/38</f>
        <v>1971.6631578947367</v>
      </c>
      <c r="F24" s="21">
        <f t="shared" si="0"/>
        <v>1.72</v>
      </c>
      <c r="G24" s="20">
        <f t="shared" si="1"/>
        <v>2290.6976744186045</v>
      </c>
      <c r="H24" s="19">
        <v>0.46996124031007752</v>
      </c>
      <c r="I24" s="18">
        <f t="shared" si="2"/>
        <v>1076.5391202451774</v>
      </c>
      <c r="L24" s="56"/>
      <c r="N24" s="56"/>
    </row>
  </sheetData>
  <mergeCells count="17">
    <mergeCell ref="A15:A16"/>
    <mergeCell ref="B15:B16"/>
    <mergeCell ref="A10:D10"/>
    <mergeCell ref="E10:G10"/>
    <mergeCell ref="A11:D11"/>
    <mergeCell ref="E11:G11"/>
    <mergeCell ref="A12:D12"/>
    <mergeCell ref="E12:G12"/>
    <mergeCell ref="A13:D13"/>
    <mergeCell ref="E13:G13"/>
    <mergeCell ref="A6:K6"/>
    <mergeCell ref="A8:D8"/>
    <mergeCell ref="E8:G8"/>
    <mergeCell ref="H8:J8"/>
    <mergeCell ref="A9:D9"/>
    <mergeCell ref="E9:G9"/>
    <mergeCell ref="H9:J9"/>
  </mergeCells>
  <pageMargins left="0.7" right="0.7" top="0.75" bottom="0.75" header="0.3" footer="0.3"/>
  <pageSetup scale="74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0C2605-6C3F-4D93-9842-28F08FE3A15B}">
  <sheetPr>
    <pageSetUpPr fitToPage="1"/>
  </sheetPr>
  <dimension ref="A6:N31"/>
  <sheetViews>
    <sheetView zoomScale="150" zoomScaleNormal="150" workbookViewId="0">
      <selection activeCell="M1" sqref="M1"/>
    </sheetView>
  </sheetViews>
  <sheetFormatPr defaultRowHeight="14.4" x14ac:dyDescent="0.3"/>
  <cols>
    <col min="1" max="1" width="4.44140625" bestFit="1" customWidth="1"/>
    <col min="2" max="2" width="19.6640625" bestFit="1" customWidth="1"/>
    <col min="3" max="3" width="14.88671875" bestFit="1" customWidth="1"/>
    <col min="4" max="4" width="10.5546875" bestFit="1" customWidth="1"/>
    <col min="5" max="5" width="11.33203125" bestFit="1" customWidth="1"/>
    <col min="6" max="6" width="8" bestFit="1" customWidth="1"/>
    <col min="7" max="7" width="17" bestFit="1" customWidth="1"/>
    <col min="8" max="8" width="11.88671875" customWidth="1"/>
    <col min="10" max="10" width="13.88671875" bestFit="1" customWidth="1"/>
    <col min="14" max="14" width="13.88671875" bestFit="1" customWidth="1"/>
  </cols>
  <sheetData>
    <row r="6" spans="1:10" ht="18" x14ac:dyDescent="0.35">
      <c r="A6" s="64" t="s">
        <v>65</v>
      </c>
      <c r="B6" s="64"/>
      <c r="C6" s="64"/>
      <c r="D6" s="64"/>
      <c r="E6" s="64"/>
      <c r="F6" s="64"/>
      <c r="G6" s="64"/>
      <c r="H6" s="64"/>
      <c r="I6" s="64"/>
    </row>
    <row r="8" spans="1:10" x14ac:dyDescent="0.3">
      <c r="B8" s="63" t="s">
        <v>64</v>
      </c>
      <c r="C8" s="63"/>
      <c r="D8" s="63"/>
      <c r="E8" s="63" t="s">
        <v>63</v>
      </c>
      <c r="F8" s="63"/>
      <c r="G8" s="63"/>
      <c r="H8" s="63" t="s">
        <v>62</v>
      </c>
      <c r="I8" s="63"/>
      <c r="J8" s="63"/>
    </row>
    <row r="9" spans="1:10" x14ac:dyDescent="0.3">
      <c r="B9" s="63" t="s">
        <v>61</v>
      </c>
      <c r="C9" s="63"/>
      <c r="D9" s="63"/>
      <c r="E9" s="63" t="s">
        <v>60</v>
      </c>
      <c r="F9" s="63"/>
      <c r="G9" s="63"/>
      <c r="H9" s="63" t="s">
        <v>59</v>
      </c>
      <c r="I9" s="63"/>
      <c r="J9" s="63"/>
    </row>
    <row r="10" spans="1:10" x14ac:dyDescent="0.3">
      <c r="B10" s="63" t="s">
        <v>58</v>
      </c>
      <c r="C10" s="63"/>
      <c r="D10" s="63"/>
      <c r="E10" s="63" t="s">
        <v>57</v>
      </c>
      <c r="F10" s="63"/>
      <c r="G10" s="63"/>
      <c r="H10" s="63" t="s">
        <v>56</v>
      </c>
      <c r="I10" s="63"/>
      <c r="J10" s="63"/>
    </row>
    <row r="11" spans="1:10" x14ac:dyDescent="0.3">
      <c r="B11" s="63" t="s">
        <v>55</v>
      </c>
      <c r="C11" s="63"/>
      <c r="D11" s="63"/>
      <c r="E11" s="63" t="s">
        <v>54</v>
      </c>
      <c r="F11" s="63"/>
      <c r="G11" s="63"/>
      <c r="H11" s="63" t="s">
        <v>53</v>
      </c>
      <c r="I11" s="63"/>
      <c r="J11" s="63"/>
    </row>
    <row r="12" spans="1:10" x14ac:dyDescent="0.3">
      <c r="B12" s="67" t="s">
        <v>52</v>
      </c>
      <c r="C12" s="67"/>
      <c r="D12" s="67"/>
      <c r="E12" s="63" t="s">
        <v>51</v>
      </c>
      <c r="F12" s="63"/>
      <c r="G12" s="63"/>
      <c r="H12" s="63" t="s">
        <v>50</v>
      </c>
      <c r="I12" s="63"/>
      <c r="J12" s="63"/>
    </row>
    <row r="13" spans="1:10" x14ac:dyDescent="0.3">
      <c r="B13" s="63" t="s">
        <v>49</v>
      </c>
      <c r="C13" s="63"/>
      <c r="D13" s="63"/>
      <c r="E13" s="63" t="s">
        <v>48</v>
      </c>
      <c r="F13" s="63"/>
      <c r="G13" s="63"/>
    </row>
    <row r="14" spans="1:10" x14ac:dyDescent="0.3">
      <c r="B14" s="34"/>
      <c r="C14" s="34"/>
      <c r="D14" s="34"/>
      <c r="E14" s="34"/>
      <c r="F14" s="34"/>
      <c r="G14" s="34"/>
    </row>
    <row r="15" spans="1:10" x14ac:dyDescent="0.3">
      <c r="A15" s="66" t="s">
        <v>47</v>
      </c>
      <c r="B15" s="65" t="s">
        <v>46</v>
      </c>
      <c r="C15" s="32" t="s">
        <v>45</v>
      </c>
      <c r="D15" s="32" t="s">
        <v>44</v>
      </c>
      <c r="E15" s="32" t="s">
        <v>43</v>
      </c>
      <c r="F15" s="32" t="s">
        <v>42</v>
      </c>
      <c r="G15" s="32" t="s">
        <v>41</v>
      </c>
      <c r="H15" s="33" t="s">
        <v>40</v>
      </c>
      <c r="I15" s="32" t="s">
        <v>39</v>
      </c>
    </row>
    <row r="16" spans="1:10" x14ac:dyDescent="0.3">
      <c r="A16" s="66"/>
      <c r="B16" s="65"/>
      <c r="C16" s="30" t="s">
        <v>38</v>
      </c>
      <c r="D16" s="30" t="s">
        <v>37</v>
      </c>
      <c r="E16" s="30" t="s">
        <v>36</v>
      </c>
      <c r="F16" s="30" t="s">
        <v>35</v>
      </c>
      <c r="G16" s="30" t="s">
        <v>33</v>
      </c>
      <c r="H16" s="31" t="s">
        <v>34</v>
      </c>
      <c r="I16" s="30" t="s">
        <v>33</v>
      </c>
    </row>
    <row r="17" spans="1:14" x14ac:dyDescent="0.3">
      <c r="A17" s="16">
        <v>1</v>
      </c>
      <c r="B17" s="29" t="s">
        <v>32</v>
      </c>
      <c r="C17" s="27">
        <v>3390</v>
      </c>
      <c r="D17" s="28">
        <v>456</v>
      </c>
      <c r="E17" s="27">
        <v>1620.5</v>
      </c>
      <c r="F17" s="26">
        <f t="shared" ref="F17:F27" si="0">SUM(D17/12*E17)/43560</f>
        <v>1.4136593204775023</v>
      </c>
      <c r="G17" s="25">
        <f t="shared" ref="G17:G27" si="1">SUM(C17/F17)</f>
        <v>2398.0317965540198</v>
      </c>
      <c r="H17" s="12">
        <v>0.45907297830374749</v>
      </c>
      <c r="I17" s="11">
        <f t="shared" ref="I17:I27" si="2">G17*H17</f>
        <v>1100.8715989111402</v>
      </c>
      <c r="N17" s="10"/>
    </row>
    <row r="18" spans="1:14" x14ac:dyDescent="0.3">
      <c r="A18" s="22">
        <v>1</v>
      </c>
      <c r="B18" s="23" t="s">
        <v>8</v>
      </c>
      <c r="C18" s="6">
        <v>3270</v>
      </c>
      <c r="D18" s="22">
        <v>456</v>
      </c>
      <c r="E18" s="6">
        <v>1501.50001</v>
      </c>
      <c r="F18" s="21">
        <f t="shared" si="0"/>
        <v>1.3098484935720844</v>
      </c>
      <c r="G18" s="20">
        <f t="shared" si="1"/>
        <v>2496.4719324770085</v>
      </c>
      <c r="H18" s="19">
        <v>0.46376811594202899</v>
      </c>
      <c r="I18" s="18">
        <f t="shared" si="2"/>
        <v>1157.7840846270185</v>
      </c>
      <c r="N18" s="10"/>
    </row>
    <row r="19" spans="1:14" x14ac:dyDescent="0.3">
      <c r="A19" s="16">
        <v>1</v>
      </c>
      <c r="B19" s="17" t="s">
        <v>9</v>
      </c>
      <c r="C19" s="15">
        <v>3270</v>
      </c>
      <c r="D19" s="16">
        <v>456</v>
      </c>
      <c r="E19" s="15">
        <v>1685</v>
      </c>
      <c r="F19" s="14">
        <f t="shared" si="0"/>
        <v>1.4699265381083564</v>
      </c>
      <c r="G19" s="13">
        <f t="shared" si="1"/>
        <v>2224.6009682961112</v>
      </c>
      <c r="H19" s="12">
        <v>0.45970149253731346</v>
      </c>
      <c r="I19" s="11">
        <f t="shared" si="2"/>
        <v>1022.6523854256751</v>
      </c>
      <c r="N19" s="10"/>
    </row>
    <row r="20" spans="1:14" x14ac:dyDescent="0.3">
      <c r="A20" s="22">
        <v>1</v>
      </c>
      <c r="B20" s="24" t="s">
        <v>10</v>
      </c>
      <c r="C20" s="6">
        <v>3980</v>
      </c>
      <c r="D20" s="22">
        <v>456</v>
      </c>
      <c r="E20" s="6">
        <v>1653.49999</v>
      </c>
      <c r="F20" s="21">
        <f t="shared" si="0"/>
        <v>1.4424471905417815</v>
      </c>
      <c r="G20" s="20">
        <f t="shared" si="1"/>
        <v>2759.1998002402547</v>
      </c>
      <c r="H20" s="19">
        <v>0.47626040137053349</v>
      </c>
      <c r="I20" s="18">
        <f t="shared" si="2"/>
        <v>1314.0976043239195</v>
      </c>
      <c r="N20" s="10"/>
    </row>
    <row r="21" spans="1:14" x14ac:dyDescent="0.3">
      <c r="A21" s="16">
        <v>1</v>
      </c>
      <c r="B21" s="17" t="s">
        <v>24</v>
      </c>
      <c r="C21" s="15">
        <v>3840</v>
      </c>
      <c r="D21" s="16">
        <v>456</v>
      </c>
      <c r="E21" s="15">
        <v>1690</v>
      </c>
      <c r="F21" s="14">
        <f t="shared" si="0"/>
        <v>1.4742883379247016</v>
      </c>
      <c r="G21" s="13">
        <f t="shared" si="1"/>
        <v>2604.6465275615074</v>
      </c>
      <c r="H21" s="12">
        <v>0.47682445759368836</v>
      </c>
      <c r="I21" s="11">
        <f t="shared" si="2"/>
        <v>1241.9591677277997</v>
      </c>
      <c r="N21" s="10"/>
    </row>
    <row r="22" spans="1:14" x14ac:dyDescent="0.3">
      <c r="A22" s="22">
        <v>1</v>
      </c>
      <c r="B22" s="24" t="s">
        <v>11</v>
      </c>
      <c r="C22" s="6">
        <v>3800</v>
      </c>
      <c r="D22" s="22">
        <v>456</v>
      </c>
      <c r="E22" s="6">
        <v>1747</v>
      </c>
      <c r="F22" s="21">
        <f t="shared" si="0"/>
        <v>1.5240128558310377</v>
      </c>
      <c r="G22" s="20">
        <f t="shared" si="1"/>
        <v>2493.4172867773323</v>
      </c>
      <c r="H22" s="19">
        <v>0.49725685785536161</v>
      </c>
      <c r="I22" s="18">
        <f t="shared" si="2"/>
        <v>1239.8688453451373</v>
      </c>
      <c r="N22" s="10"/>
    </row>
    <row r="23" spans="1:14" x14ac:dyDescent="0.3">
      <c r="A23" s="16">
        <v>1</v>
      </c>
      <c r="B23" s="17" t="s">
        <v>31</v>
      </c>
      <c r="C23" s="15">
        <v>3500</v>
      </c>
      <c r="D23" s="16">
        <v>456</v>
      </c>
      <c r="E23" s="15">
        <v>1747</v>
      </c>
      <c r="F23" s="14">
        <f t="shared" si="0"/>
        <v>1.5240128558310377</v>
      </c>
      <c r="G23" s="13">
        <f t="shared" si="1"/>
        <v>2296.5685536107007</v>
      </c>
      <c r="H23" s="12">
        <v>0.44306315266036794</v>
      </c>
      <c r="I23" s="11">
        <f t="shared" si="2"/>
        <v>1017.5249036634183</v>
      </c>
      <c r="N23" s="10"/>
    </row>
    <row r="24" spans="1:14" x14ac:dyDescent="0.3">
      <c r="A24" s="22">
        <v>1</v>
      </c>
      <c r="B24" s="24" t="s">
        <v>23</v>
      </c>
      <c r="C24" s="6">
        <v>3760</v>
      </c>
      <c r="D24" s="22">
        <v>456</v>
      </c>
      <c r="E24" s="6">
        <v>1685</v>
      </c>
      <c r="F24" s="21">
        <f t="shared" si="0"/>
        <v>1.4699265381083564</v>
      </c>
      <c r="G24" s="20">
        <f t="shared" si="1"/>
        <v>2557.9509604872715</v>
      </c>
      <c r="H24" s="19">
        <v>0.45208845208845211</v>
      </c>
      <c r="I24" s="18">
        <f t="shared" si="2"/>
        <v>1156.4200902448599</v>
      </c>
      <c r="N24" s="10"/>
    </row>
    <row r="25" spans="1:14" x14ac:dyDescent="0.3">
      <c r="A25" s="16">
        <v>1</v>
      </c>
      <c r="B25" s="17" t="s">
        <v>30</v>
      </c>
      <c r="C25" s="15">
        <v>2920</v>
      </c>
      <c r="D25" s="16">
        <v>456</v>
      </c>
      <c r="E25" s="15">
        <v>1354.3333399999999</v>
      </c>
      <c r="F25" s="14">
        <f t="shared" si="0"/>
        <v>1.1814661827364554</v>
      </c>
      <c r="G25" s="13">
        <f t="shared" si="1"/>
        <v>2471.5053572137253</v>
      </c>
      <c r="H25" s="12">
        <v>0.46891566265060242</v>
      </c>
      <c r="I25" s="11">
        <f t="shared" si="2"/>
        <v>1158.927572322388</v>
      </c>
      <c r="N25" s="10"/>
    </row>
    <row r="26" spans="1:14" x14ac:dyDescent="0.3">
      <c r="A26" s="22">
        <v>1</v>
      </c>
      <c r="B26" s="23" t="s">
        <v>29</v>
      </c>
      <c r="C26" s="6">
        <v>3250</v>
      </c>
      <c r="D26" s="22">
        <v>456</v>
      </c>
      <c r="E26" s="6">
        <v>1620.5</v>
      </c>
      <c r="F26" s="21">
        <f t="shared" si="0"/>
        <v>1.4136593204775023</v>
      </c>
      <c r="G26" s="20">
        <f t="shared" si="1"/>
        <v>2298.9980350444143</v>
      </c>
      <c r="H26" s="19">
        <v>0.45351696999508118</v>
      </c>
      <c r="I26" s="18">
        <f t="shared" si="2"/>
        <v>1042.6346228779882</v>
      </c>
      <c r="N26" s="10"/>
    </row>
    <row r="27" spans="1:14" x14ac:dyDescent="0.3">
      <c r="A27" s="16">
        <v>1</v>
      </c>
      <c r="B27" s="17" t="s">
        <v>28</v>
      </c>
      <c r="C27" s="15">
        <v>3060</v>
      </c>
      <c r="D27" s="16">
        <v>456</v>
      </c>
      <c r="E27" s="15">
        <v>1653.49999</v>
      </c>
      <c r="F27" s="14">
        <f t="shared" si="0"/>
        <v>1.4424471905417815</v>
      </c>
      <c r="G27" s="13">
        <f t="shared" si="1"/>
        <v>2121.394821290246</v>
      </c>
      <c r="H27" s="12">
        <v>0.48471400394477315</v>
      </c>
      <c r="I27" s="11">
        <f t="shared" si="2"/>
        <v>1028.2697777753017</v>
      </c>
      <c r="N27" s="10"/>
    </row>
    <row r="28" spans="1:14" x14ac:dyDescent="0.3">
      <c r="A28" s="10"/>
      <c r="B28" s="10"/>
      <c r="C28" s="10"/>
      <c r="D28" s="10"/>
      <c r="E28" s="10"/>
      <c r="F28" s="10"/>
      <c r="G28" s="10"/>
    </row>
    <row r="29" spans="1:14" x14ac:dyDescent="0.3">
      <c r="A29" s="10"/>
      <c r="B29" s="10"/>
      <c r="C29" s="10"/>
      <c r="D29" s="10"/>
      <c r="E29" s="10"/>
      <c r="F29" s="10"/>
      <c r="G29" s="10"/>
    </row>
    <row r="30" spans="1:14" x14ac:dyDescent="0.3">
      <c r="A30" s="10"/>
      <c r="B30" s="10"/>
      <c r="C30" s="10"/>
      <c r="D30" s="10"/>
      <c r="E30" s="10"/>
      <c r="F30" s="10"/>
      <c r="G30" s="10"/>
    </row>
    <row r="31" spans="1:14" x14ac:dyDescent="0.3">
      <c r="A31" s="10"/>
      <c r="B31" s="10"/>
      <c r="C31" s="10"/>
      <c r="D31" s="10"/>
      <c r="E31" s="10"/>
      <c r="F31" s="10"/>
      <c r="G31" s="10"/>
    </row>
  </sheetData>
  <mergeCells count="20">
    <mergeCell ref="B8:D8"/>
    <mergeCell ref="B9:D9"/>
    <mergeCell ref="B10:D10"/>
    <mergeCell ref="B11:D11"/>
    <mergeCell ref="H10:J10"/>
    <mergeCell ref="E11:G11"/>
    <mergeCell ref="H11:J11"/>
    <mergeCell ref="A6:I6"/>
    <mergeCell ref="B15:B16"/>
    <mergeCell ref="A15:A16"/>
    <mergeCell ref="E13:G13"/>
    <mergeCell ref="H8:J8"/>
    <mergeCell ref="E9:G9"/>
    <mergeCell ref="H9:J9"/>
    <mergeCell ref="H12:J12"/>
    <mergeCell ref="E12:G12"/>
    <mergeCell ref="E10:G10"/>
    <mergeCell ref="E8:G8"/>
    <mergeCell ref="B12:D12"/>
    <mergeCell ref="B13:D13"/>
  </mergeCells>
  <pageMargins left="0.7" right="0.7" top="0.75" bottom="0.75" header="0.3" footer="0.3"/>
  <pageSetup scale="6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853D92-EF46-4A78-9548-61CE737359B6}">
  <sheetPr>
    <pageSetUpPr fitToPage="1"/>
  </sheetPr>
  <dimension ref="A6:N30"/>
  <sheetViews>
    <sheetView zoomScale="150" zoomScaleNormal="150" workbookViewId="0">
      <selection activeCell="M1" sqref="M1"/>
    </sheetView>
  </sheetViews>
  <sheetFormatPr defaultRowHeight="14.4" x14ac:dyDescent="0.3"/>
  <cols>
    <col min="1" max="1" width="4.44140625" bestFit="1" customWidth="1"/>
    <col min="2" max="2" width="13.109375" bestFit="1" customWidth="1"/>
    <col min="3" max="3" width="14.88671875" bestFit="1" customWidth="1"/>
    <col min="4" max="4" width="10.5546875" bestFit="1" customWidth="1"/>
    <col min="5" max="5" width="11.33203125" bestFit="1" customWidth="1"/>
    <col min="6" max="6" width="8" bestFit="1" customWidth="1"/>
    <col min="7" max="7" width="17" bestFit="1" customWidth="1"/>
    <col min="8" max="8" width="7.6640625" bestFit="1" customWidth="1"/>
    <col min="9" max="9" width="9.33203125" bestFit="1" customWidth="1"/>
    <col min="10" max="10" width="23.6640625" bestFit="1" customWidth="1"/>
    <col min="11" max="11" width="16.44140625" bestFit="1" customWidth="1"/>
  </cols>
  <sheetData>
    <row r="6" spans="1:14" ht="18" x14ac:dyDescent="0.35">
      <c r="A6" s="64" t="s">
        <v>66</v>
      </c>
      <c r="B6" s="64"/>
      <c r="C6" s="64"/>
      <c r="D6" s="64"/>
      <c r="E6" s="64"/>
      <c r="F6" s="64"/>
      <c r="G6" s="64"/>
      <c r="H6" s="64"/>
      <c r="I6" s="64"/>
      <c r="J6" s="64"/>
    </row>
    <row r="7" spans="1:14" ht="18" x14ac:dyDescent="0.35">
      <c r="A7" s="36"/>
      <c r="B7" s="38"/>
      <c r="C7" s="38"/>
      <c r="D7" s="38"/>
      <c r="E7" s="38"/>
      <c r="F7" s="38"/>
      <c r="G7" s="38"/>
      <c r="H7" s="38"/>
      <c r="I7" s="38"/>
    </row>
    <row r="8" spans="1:14" x14ac:dyDescent="0.3">
      <c r="A8" s="63" t="s">
        <v>67</v>
      </c>
      <c r="B8" s="63"/>
      <c r="C8" s="63"/>
      <c r="D8" s="63"/>
      <c r="E8" s="63" t="s">
        <v>68</v>
      </c>
      <c r="F8" s="63"/>
      <c r="G8" s="63"/>
      <c r="H8" s="63" t="s">
        <v>69</v>
      </c>
      <c r="I8" s="63"/>
      <c r="J8" s="63"/>
    </row>
    <row r="9" spans="1:14" x14ac:dyDescent="0.3">
      <c r="A9" s="63" t="s">
        <v>70</v>
      </c>
      <c r="B9" s="63"/>
      <c r="C9" s="63"/>
      <c r="D9" s="63"/>
      <c r="E9" s="63" t="s">
        <v>71</v>
      </c>
      <c r="F9" s="63"/>
      <c r="G9" s="63"/>
      <c r="H9" s="63" t="s">
        <v>72</v>
      </c>
      <c r="I9" s="63"/>
      <c r="J9" s="63"/>
    </row>
    <row r="10" spans="1:14" x14ac:dyDescent="0.3">
      <c r="A10" s="63" t="s">
        <v>73</v>
      </c>
      <c r="B10" s="63"/>
      <c r="C10" s="63"/>
      <c r="D10" s="63"/>
      <c r="E10" s="63" t="s">
        <v>74</v>
      </c>
      <c r="F10" s="63"/>
      <c r="G10" s="63"/>
      <c r="H10" s="63" t="s">
        <v>75</v>
      </c>
      <c r="I10" s="63"/>
      <c r="J10" s="63"/>
    </row>
    <row r="11" spans="1:14" x14ac:dyDescent="0.3">
      <c r="A11" s="63" t="s">
        <v>76</v>
      </c>
      <c r="B11" s="63"/>
      <c r="C11" s="63"/>
      <c r="D11" s="63"/>
      <c r="E11" s="69" t="s">
        <v>77</v>
      </c>
      <c r="F11" s="70"/>
      <c r="G11" s="70"/>
      <c r="H11" s="63" t="s">
        <v>78</v>
      </c>
      <c r="I11" s="63"/>
      <c r="J11" s="63"/>
    </row>
    <row r="12" spans="1:14" x14ac:dyDescent="0.3">
      <c r="A12" s="63" t="s">
        <v>79</v>
      </c>
      <c r="B12" s="63"/>
      <c r="C12" s="63"/>
      <c r="D12" s="63"/>
      <c r="E12" s="63" t="s">
        <v>80</v>
      </c>
      <c r="F12" s="63"/>
      <c r="G12" s="63"/>
      <c r="H12" s="63" t="s">
        <v>81</v>
      </c>
      <c r="I12" s="63"/>
      <c r="J12" s="63"/>
    </row>
    <row r="13" spans="1:14" x14ac:dyDescent="0.3">
      <c r="A13" s="63" t="s">
        <v>82</v>
      </c>
      <c r="B13" s="63"/>
      <c r="C13" s="63"/>
      <c r="D13" s="63"/>
      <c r="E13" s="63" t="s">
        <v>83</v>
      </c>
      <c r="F13" s="63"/>
      <c r="G13" s="63"/>
    </row>
    <row r="14" spans="1:14" x14ac:dyDescent="0.3">
      <c r="B14" s="39"/>
      <c r="C14" s="40"/>
      <c r="D14" s="40"/>
      <c r="E14" s="41"/>
      <c r="F14" s="34"/>
      <c r="G14" s="34"/>
    </row>
    <row r="15" spans="1:14" x14ac:dyDescent="0.3">
      <c r="A15" s="66" t="s">
        <v>47</v>
      </c>
      <c r="B15" s="68" t="s">
        <v>46</v>
      </c>
      <c r="C15" s="42" t="s">
        <v>45</v>
      </c>
      <c r="D15" s="42" t="s">
        <v>44</v>
      </c>
      <c r="E15" s="42" t="s">
        <v>43</v>
      </c>
      <c r="F15" s="42" t="s">
        <v>42</v>
      </c>
      <c r="G15" s="42" t="s">
        <v>41</v>
      </c>
      <c r="H15" s="42" t="s">
        <v>40</v>
      </c>
      <c r="I15" s="42" t="s">
        <v>84</v>
      </c>
      <c r="J15" s="33" t="s">
        <v>85</v>
      </c>
      <c r="K15" s="33" t="s">
        <v>86</v>
      </c>
      <c r="N15" s="35"/>
    </row>
    <row r="16" spans="1:14" x14ac:dyDescent="0.3">
      <c r="A16" s="66"/>
      <c r="B16" s="68"/>
      <c r="C16" s="43" t="s">
        <v>38</v>
      </c>
      <c r="D16" s="43" t="s">
        <v>37</v>
      </c>
      <c r="E16" s="43" t="s">
        <v>36</v>
      </c>
      <c r="F16" s="43" t="s">
        <v>35</v>
      </c>
      <c r="G16" s="31" t="s">
        <v>33</v>
      </c>
      <c r="H16" s="31" t="s">
        <v>34</v>
      </c>
      <c r="I16" s="31" t="s">
        <v>33</v>
      </c>
      <c r="J16" s="31" t="s">
        <v>33</v>
      </c>
      <c r="K16" s="31" t="s">
        <v>33</v>
      </c>
      <c r="N16" s="35"/>
    </row>
    <row r="17" spans="1:14" x14ac:dyDescent="0.3">
      <c r="A17" s="16">
        <v>1</v>
      </c>
      <c r="B17" s="44" t="s">
        <v>32</v>
      </c>
      <c r="C17" s="27">
        <v>3500</v>
      </c>
      <c r="D17" s="28">
        <v>270</v>
      </c>
      <c r="E17" s="27">
        <v>2755</v>
      </c>
      <c r="F17" s="26">
        <f t="shared" ref="F17:F28" si="0">SUM(D17/12*E17)/43560</f>
        <v>1.4230371900826446</v>
      </c>
      <c r="G17" s="25">
        <f t="shared" ref="G17:G28" si="1">SUM(C17/F17)</f>
        <v>2459.5281306715065</v>
      </c>
      <c r="H17" s="45">
        <v>0.43004926108374381</v>
      </c>
      <c r="I17" s="27">
        <f>G17*H17</f>
        <v>1057.718255209963</v>
      </c>
      <c r="J17" s="46">
        <f>AVERAGE(G17:G18)</f>
        <v>2515.7202697153152</v>
      </c>
      <c r="K17" s="47">
        <f>AVERAGE(I17:I18)</f>
        <v>1087.723974878216</v>
      </c>
      <c r="N17" s="35"/>
    </row>
    <row r="18" spans="1:14" x14ac:dyDescent="0.3">
      <c r="A18" s="16">
        <v>2</v>
      </c>
      <c r="B18" s="44" t="s">
        <v>32</v>
      </c>
      <c r="C18" s="15">
        <v>3640</v>
      </c>
      <c r="D18" s="16">
        <v>270</v>
      </c>
      <c r="E18" s="15">
        <v>2740</v>
      </c>
      <c r="F18" s="14">
        <f t="shared" si="0"/>
        <v>1.415289256198347</v>
      </c>
      <c r="G18" s="13">
        <f t="shared" si="1"/>
        <v>2571.9124087591244</v>
      </c>
      <c r="H18" s="48">
        <v>0.43459088682018621</v>
      </c>
      <c r="I18" s="15">
        <f t="shared" ref="I18:I28" si="2">G18*H18</f>
        <v>1117.7296945464691</v>
      </c>
      <c r="J18" s="25"/>
      <c r="K18" s="49"/>
      <c r="N18" s="35"/>
    </row>
    <row r="19" spans="1:14" x14ac:dyDescent="0.3">
      <c r="A19" s="22">
        <v>1</v>
      </c>
      <c r="B19" s="3" t="s">
        <v>31</v>
      </c>
      <c r="C19" s="6">
        <v>3070</v>
      </c>
      <c r="D19" s="22">
        <v>270</v>
      </c>
      <c r="E19" s="6">
        <v>2740</v>
      </c>
      <c r="F19" s="21">
        <f t="shared" si="0"/>
        <v>1.415289256198347</v>
      </c>
      <c r="G19" s="20">
        <f t="shared" si="1"/>
        <v>2169.1678832116791</v>
      </c>
      <c r="H19" s="50">
        <v>0.41243216576221015</v>
      </c>
      <c r="I19" s="6">
        <f t="shared" si="2"/>
        <v>894.63460797482173</v>
      </c>
      <c r="J19" s="51">
        <f>AVERAGE(G19:G20)</f>
        <v>2205.9828487096647</v>
      </c>
      <c r="K19" s="52">
        <f t="shared" ref="K19" si="3">AVERAGE(I19:I20)</f>
        <v>914.38106350679732</v>
      </c>
      <c r="N19" s="35"/>
    </row>
    <row r="20" spans="1:14" x14ac:dyDescent="0.3">
      <c r="A20" s="22">
        <v>2</v>
      </c>
      <c r="B20" s="3" t="s">
        <v>31</v>
      </c>
      <c r="C20" s="6">
        <v>3180</v>
      </c>
      <c r="D20" s="22">
        <v>270</v>
      </c>
      <c r="E20" s="6">
        <v>2745</v>
      </c>
      <c r="F20" s="21">
        <f t="shared" si="0"/>
        <v>1.4178719008264462</v>
      </c>
      <c r="G20" s="20">
        <f t="shared" si="1"/>
        <v>2242.7978142076504</v>
      </c>
      <c r="H20" s="50">
        <v>0.41650099403578528</v>
      </c>
      <c r="I20" s="6">
        <f t="shared" si="2"/>
        <v>934.1275190387729</v>
      </c>
      <c r="J20" s="53"/>
      <c r="K20" s="54"/>
      <c r="N20" s="35"/>
    </row>
    <row r="21" spans="1:14" x14ac:dyDescent="0.3">
      <c r="A21" s="16">
        <v>1</v>
      </c>
      <c r="B21" s="44" t="s">
        <v>8</v>
      </c>
      <c r="C21" s="15">
        <v>3790</v>
      </c>
      <c r="D21" s="16">
        <v>270</v>
      </c>
      <c r="E21" s="15">
        <v>2755</v>
      </c>
      <c r="F21" s="14">
        <f t="shared" si="0"/>
        <v>1.4230371900826446</v>
      </c>
      <c r="G21" s="13">
        <f t="shared" si="1"/>
        <v>2663.3176043557169</v>
      </c>
      <c r="H21" s="48">
        <v>0.43953375424963576</v>
      </c>
      <c r="I21" s="15">
        <f t="shared" si="2"/>
        <v>1170.6179854016143</v>
      </c>
      <c r="J21" s="46">
        <f>AVERAGE(G21:G22)</f>
        <v>2711.4911025788792</v>
      </c>
      <c r="K21" s="47">
        <f t="shared" ref="K21" si="4">AVERAGE(I21:I22)</f>
        <v>1194.3005845278979</v>
      </c>
      <c r="N21" s="35"/>
    </row>
    <row r="22" spans="1:14" x14ac:dyDescent="0.3">
      <c r="A22" s="16">
        <v>2</v>
      </c>
      <c r="B22" s="44" t="s">
        <v>8</v>
      </c>
      <c r="C22" s="15">
        <v>3910</v>
      </c>
      <c r="D22" s="16">
        <v>270</v>
      </c>
      <c r="E22" s="15">
        <v>2743</v>
      </c>
      <c r="F22" s="14">
        <f t="shared" si="0"/>
        <v>1.4168388429752066</v>
      </c>
      <c r="G22" s="13">
        <f t="shared" si="1"/>
        <v>2759.6646008020416</v>
      </c>
      <c r="H22" s="48">
        <v>0.44135188866799208</v>
      </c>
      <c r="I22" s="15">
        <f t="shared" si="2"/>
        <v>1217.9831836541814</v>
      </c>
      <c r="J22" s="25"/>
      <c r="K22" s="49"/>
      <c r="N22" s="35"/>
    </row>
    <row r="23" spans="1:14" x14ac:dyDescent="0.3">
      <c r="A23" s="22">
        <v>1</v>
      </c>
      <c r="B23" s="3" t="s">
        <v>10</v>
      </c>
      <c r="C23" s="6">
        <v>4700</v>
      </c>
      <c r="D23" s="22">
        <v>270</v>
      </c>
      <c r="E23" s="6">
        <v>2760</v>
      </c>
      <c r="F23" s="21">
        <f t="shared" si="0"/>
        <v>1.4256198347107438</v>
      </c>
      <c r="G23" s="20">
        <f t="shared" si="1"/>
        <v>3296.8115942028985</v>
      </c>
      <c r="H23" s="50">
        <v>0.44629720451201566</v>
      </c>
      <c r="I23" s="6">
        <f t="shared" si="2"/>
        <v>1471.3577982955553</v>
      </c>
      <c r="J23" s="51">
        <f>AVERAGE(G23:G24)</f>
        <v>3291.7136295240362</v>
      </c>
      <c r="K23" s="52">
        <f t="shared" ref="K23" si="5">AVERAGE(I23:I24)</f>
        <v>1492.0197955228446</v>
      </c>
      <c r="N23" s="35"/>
    </row>
    <row r="24" spans="1:14" x14ac:dyDescent="0.3">
      <c r="A24" s="22">
        <v>2</v>
      </c>
      <c r="B24" s="3" t="s">
        <v>10</v>
      </c>
      <c r="C24" s="6">
        <v>4660</v>
      </c>
      <c r="D24" s="22">
        <v>270</v>
      </c>
      <c r="E24" s="6">
        <v>2745</v>
      </c>
      <c r="F24" s="21">
        <f t="shared" si="0"/>
        <v>1.4178719008264462</v>
      </c>
      <c r="G24" s="20">
        <f t="shared" si="1"/>
        <v>3286.6156648451733</v>
      </c>
      <c r="H24" s="50">
        <v>0.46025515210991164</v>
      </c>
      <c r="I24" s="6">
        <f t="shared" si="2"/>
        <v>1512.6817927501336</v>
      </c>
      <c r="J24" s="53"/>
      <c r="K24" s="54"/>
      <c r="N24" s="35"/>
    </row>
    <row r="25" spans="1:14" x14ac:dyDescent="0.3">
      <c r="A25" s="16">
        <v>1</v>
      </c>
      <c r="B25" s="44" t="s">
        <v>24</v>
      </c>
      <c r="C25" s="15">
        <v>4040</v>
      </c>
      <c r="D25" s="16">
        <v>270</v>
      </c>
      <c r="E25" s="15">
        <v>2758</v>
      </c>
      <c r="F25" s="14">
        <f t="shared" si="0"/>
        <v>1.4245867768595042</v>
      </c>
      <c r="G25" s="13">
        <f t="shared" si="1"/>
        <v>2835.9100797679475</v>
      </c>
      <c r="H25" s="48">
        <v>0.42267528592739934</v>
      </c>
      <c r="I25" s="15">
        <f t="shared" si="2"/>
        <v>1198.6691038303111</v>
      </c>
      <c r="J25" s="46">
        <f>AVERAGE(G25:G26)</f>
        <v>2836.6061518052279</v>
      </c>
      <c r="K25" s="47">
        <f t="shared" ref="K25" si="6">AVERAGE(I25:I26)</f>
        <v>1222.0195484088936</v>
      </c>
    </row>
    <row r="26" spans="1:14" x14ac:dyDescent="0.3">
      <c r="A26" s="16">
        <v>2</v>
      </c>
      <c r="B26" s="44" t="s">
        <v>24</v>
      </c>
      <c r="C26" s="15">
        <v>4020</v>
      </c>
      <c r="D26" s="16">
        <v>270</v>
      </c>
      <c r="E26" s="15">
        <v>2743</v>
      </c>
      <c r="F26" s="14">
        <f t="shared" si="0"/>
        <v>1.4168388429752066</v>
      </c>
      <c r="G26" s="13">
        <f t="shared" si="1"/>
        <v>2837.3022238425083</v>
      </c>
      <c r="H26" s="48">
        <v>0.43892750744786496</v>
      </c>
      <c r="I26" s="15">
        <f t="shared" si="2"/>
        <v>1245.3699929874763</v>
      </c>
      <c r="J26" s="25"/>
      <c r="K26" s="49"/>
    </row>
    <row r="27" spans="1:14" x14ac:dyDescent="0.3">
      <c r="A27" s="22">
        <v>1</v>
      </c>
      <c r="B27" s="3" t="s">
        <v>9</v>
      </c>
      <c r="C27" s="6">
        <v>3920</v>
      </c>
      <c r="D27" s="22">
        <v>270</v>
      </c>
      <c r="E27" s="6">
        <v>2755</v>
      </c>
      <c r="F27" s="21">
        <f t="shared" si="0"/>
        <v>1.4230371900826446</v>
      </c>
      <c r="G27" s="20">
        <f t="shared" si="1"/>
        <v>2754.6715063520869</v>
      </c>
      <c r="H27" s="50">
        <v>0.44271087274500243</v>
      </c>
      <c r="I27" s="6">
        <f t="shared" si="2"/>
        <v>1219.5230267029228</v>
      </c>
      <c r="J27" s="51">
        <f>AVERAGE(G27:G28)</f>
        <v>2946.5889407898867</v>
      </c>
      <c r="K27" s="52">
        <f t="shared" ref="K27" si="7">AVERAGE(I27:I28)</f>
        <v>1295.3803624036941</v>
      </c>
    </row>
    <row r="28" spans="1:14" x14ac:dyDescent="0.3">
      <c r="A28" s="22">
        <v>2</v>
      </c>
      <c r="B28" s="3" t="s">
        <v>9</v>
      </c>
      <c r="C28" s="6">
        <v>4450</v>
      </c>
      <c r="D28" s="22">
        <v>270</v>
      </c>
      <c r="E28" s="6">
        <v>2745</v>
      </c>
      <c r="F28" s="21">
        <f t="shared" si="0"/>
        <v>1.4178719008264462</v>
      </c>
      <c r="G28" s="20">
        <f t="shared" si="1"/>
        <v>3138.5063752276869</v>
      </c>
      <c r="H28" s="50">
        <v>0.43690773067331667</v>
      </c>
      <c r="I28" s="6">
        <f t="shared" si="2"/>
        <v>1371.2376981044656</v>
      </c>
      <c r="J28" s="53"/>
      <c r="K28" s="54"/>
    </row>
    <row r="29" spans="1:14" x14ac:dyDescent="0.3">
      <c r="A29" s="10"/>
      <c r="B29" s="10"/>
      <c r="C29" s="10"/>
      <c r="D29" s="10"/>
      <c r="E29" s="10"/>
      <c r="F29" s="10"/>
      <c r="G29" s="10"/>
    </row>
    <row r="30" spans="1:14" x14ac:dyDescent="0.3">
      <c r="A30" s="10"/>
      <c r="B30" s="10"/>
      <c r="C30" s="10"/>
      <c r="D30" s="10"/>
      <c r="E30" s="10"/>
      <c r="F30" s="10"/>
      <c r="G30" s="10"/>
    </row>
  </sheetData>
  <mergeCells count="20">
    <mergeCell ref="A15:A16"/>
    <mergeCell ref="B15:B16"/>
    <mergeCell ref="A10:D10"/>
    <mergeCell ref="E10:G10"/>
    <mergeCell ref="H10:J10"/>
    <mergeCell ref="A11:D11"/>
    <mergeCell ref="E11:G11"/>
    <mergeCell ref="H11:J11"/>
    <mergeCell ref="A12:D12"/>
    <mergeCell ref="E12:G12"/>
    <mergeCell ref="H12:J12"/>
    <mergeCell ref="A13:D13"/>
    <mergeCell ref="E13:G13"/>
    <mergeCell ref="A6:J6"/>
    <mergeCell ref="A8:D8"/>
    <mergeCell ref="E8:G8"/>
    <mergeCell ref="H8:J8"/>
    <mergeCell ref="A9:D9"/>
    <mergeCell ref="E9:G9"/>
    <mergeCell ref="H9:J9"/>
  </mergeCells>
  <pageMargins left="0.7" right="0.7" top="0.75" bottom="0.75" header="0.3" footer="0.3"/>
  <pageSetup scale="71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32C652-8010-4C95-80A3-29394B8C6500}">
  <sheetPr>
    <pageSetUpPr fitToPage="1"/>
  </sheetPr>
  <dimension ref="A6:N24"/>
  <sheetViews>
    <sheetView zoomScale="150" zoomScaleNormal="150" workbookViewId="0">
      <selection activeCell="M1" sqref="M1"/>
    </sheetView>
  </sheetViews>
  <sheetFormatPr defaultRowHeight="14.4" x14ac:dyDescent="0.3"/>
  <cols>
    <col min="1" max="1" width="4.44140625" bestFit="1" customWidth="1"/>
    <col min="2" max="2" width="23.88671875" bestFit="1" customWidth="1"/>
    <col min="3" max="3" width="14.88671875" bestFit="1" customWidth="1"/>
    <col min="4" max="4" width="12.5546875" customWidth="1"/>
    <col min="5" max="5" width="11.88671875" customWidth="1"/>
    <col min="7" max="7" width="18.5546875" customWidth="1"/>
    <col min="10" max="10" width="10.6640625" customWidth="1"/>
    <col min="12" max="12" width="19.6640625" bestFit="1" customWidth="1"/>
  </cols>
  <sheetData>
    <row r="6" spans="1:11" ht="18" x14ac:dyDescent="0.3">
      <c r="A6" s="71" t="s">
        <v>87</v>
      </c>
      <c r="B6" s="71"/>
      <c r="C6" s="71"/>
      <c r="D6" s="71"/>
      <c r="E6" s="71"/>
      <c r="F6" s="71"/>
      <c r="G6" s="71"/>
      <c r="H6" s="71"/>
      <c r="I6" s="71"/>
      <c r="J6" s="71"/>
      <c r="K6" s="71"/>
    </row>
    <row r="8" spans="1:11" x14ac:dyDescent="0.3">
      <c r="A8" s="63" t="s">
        <v>88</v>
      </c>
      <c r="B8" s="63"/>
      <c r="C8" s="63"/>
      <c r="D8" s="63"/>
      <c r="E8" s="63" t="s">
        <v>89</v>
      </c>
      <c r="F8" s="63"/>
      <c r="G8" s="63"/>
      <c r="H8" s="63" t="s">
        <v>62</v>
      </c>
      <c r="I8" s="63"/>
      <c r="J8" s="63"/>
      <c r="K8" s="55"/>
    </row>
    <row r="9" spans="1:11" x14ac:dyDescent="0.3">
      <c r="A9" s="63" t="s">
        <v>90</v>
      </c>
      <c r="B9" s="63"/>
      <c r="C9" s="63"/>
      <c r="D9" s="63"/>
      <c r="E9" s="69" t="s">
        <v>91</v>
      </c>
      <c r="F9" s="69"/>
      <c r="G9" s="69"/>
      <c r="H9" s="63" t="s">
        <v>59</v>
      </c>
      <c r="I9" s="63"/>
      <c r="J9" s="63"/>
      <c r="K9" s="55"/>
    </row>
    <row r="10" spans="1:11" x14ac:dyDescent="0.3">
      <c r="A10" s="63" t="s">
        <v>92</v>
      </c>
      <c r="B10" s="63"/>
      <c r="C10" s="63"/>
      <c r="D10" s="63"/>
      <c r="E10" s="69" t="s">
        <v>93</v>
      </c>
      <c r="F10" s="69"/>
      <c r="G10" s="69"/>
      <c r="H10" s="35" t="s">
        <v>94</v>
      </c>
      <c r="I10" s="35"/>
      <c r="J10" s="35"/>
      <c r="K10" s="35"/>
    </row>
    <row r="11" spans="1:11" x14ac:dyDescent="0.3">
      <c r="A11" s="63" t="s">
        <v>95</v>
      </c>
      <c r="B11" s="63"/>
      <c r="C11" s="63"/>
      <c r="D11" s="63"/>
      <c r="E11" s="69" t="s">
        <v>96</v>
      </c>
      <c r="F11" s="69"/>
      <c r="G11" s="69"/>
      <c r="H11" s="35" t="s">
        <v>97</v>
      </c>
      <c r="I11" s="35"/>
      <c r="J11" s="35"/>
      <c r="K11" s="55"/>
    </row>
    <row r="12" spans="1:11" x14ac:dyDescent="0.3">
      <c r="A12" s="63" t="s">
        <v>79</v>
      </c>
      <c r="B12" s="63"/>
      <c r="C12" s="63"/>
      <c r="D12" s="63"/>
      <c r="E12" s="63" t="s">
        <v>98</v>
      </c>
      <c r="F12" s="63"/>
      <c r="G12" s="63"/>
      <c r="H12" s="35" t="s">
        <v>81</v>
      </c>
      <c r="I12" s="35"/>
      <c r="J12" s="35"/>
      <c r="K12" s="55"/>
    </row>
    <row r="13" spans="1:11" x14ac:dyDescent="0.3">
      <c r="A13" s="63" t="s">
        <v>99</v>
      </c>
      <c r="B13" s="63"/>
      <c r="C13" s="63"/>
      <c r="D13" s="63"/>
      <c r="E13" s="63" t="s">
        <v>48</v>
      </c>
      <c r="F13" s="63"/>
      <c r="G13" s="63"/>
    </row>
    <row r="14" spans="1:11" x14ac:dyDescent="0.3">
      <c r="B14" s="39"/>
      <c r="C14" s="40"/>
      <c r="D14" s="40"/>
      <c r="E14" s="34"/>
      <c r="F14" s="34"/>
      <c r="G14" s="34"/>
    </row>
    <row r="15" spans="1:11" x14ac:dyDescent="0.3">
      <c r="A15" s="66" t="s">
        <v>47</v>
      </c>
      <c r="B15" s="68" t="s">
        <v>46</v>
      </c>
      <c r="C15" s="42" t="s">
        <v>45</v>
      </c>
      <c r="D15" s="42" t="s">
        <v>44</v>
      </c>
      <c r="E15" s="42" t="s">
        <v>43</v>
      </c>
      <c r="F15" s="42" t="s">
        <v>42</v>
      </c>
      <c r="G15" s="33" t="s">
        <v>41</v>
      </c>
      <c r="H15" s="33" t="s">
        <v>40</v>
      </c>
      <c r="I15" s="32" t="s">
        <v>39</v>
      </c>
    </row>
    <row r="16" spans="1:11" x14ac:dyDescent="0.3">
      <c r="A16" s="66"/>
      <c r="B16" s="68"/>
      <c r="C16" s="43" t="s">
        <v>38</v>
      </c>
      <c r="D16" s="43" t="s">
        <v>37</v>
      </c>
      <c r="E16" s="43" t="s">
        <v>36</v>
      </c>
      <c r="F16" s="43" t="s">
        <v>35</v>
      </c>
      <c r="G16" s="31" t="s">
        <v>33</v>
      </c>
      <c r="H16" s="31" t="s">
        <v>34</v>
      </c>
      <c r="I16" s="30" t="s">
        <v>33</v>
      </c>
    </row>
    <row r="17" spans="1:14" x14ac:dyDescent="0.3">
      <c r="A17" s="16">
        <v>1</v>
      </c>
      <c r="B17" s="44" t="s">
        <v>8</v>
      </c>
      <c r="C17" s="27">
        <v>4680</v>
      </c>
      <c r="D17" s="28">
        <v>912</v>
      </c>
      <c r="E17" s="27">
        <v>790.95789500000001</v>
      </c>
      <c r="F17" s="26">
        <f t="shared" ref="F17:F24" si="0">SUM(D17/12*E17)/43560</f>
        <v>1.3800000004591368</v>
      </c>
      <c r="G17" s="25">
        <f t="shared" ref="G17:G24" si="1">SUM(C17/F17)</f>
        <v>3391.3043466977733</v>
      </c>
      <c r="H17" s="12">
        <v>0.47600197921820886</v>
      </c>
      <c r="I17" s="11">
        <f>G17*H17</f>
        <v>1614.2675811594549</v>
      </c>
      <c r="L17" s="56"/>
      <c r="N17" s="56"/>
    </row>
    <row r="18" spans="1:14" x14ac:dyDescent="0.3">
      <c r="A18" s="22">
        <v>1</v>
      </c>
      <c r="B18" s="3" t="s">
        <v>32</v>
      </c>
      <c r="C18" s="6">
        <v>4590</v>
      </c>
      <c r="D18" s="22">
        <v>912</v>
      </c>
      <c r="E18" s="6">
        <v>865.46842100000003</v>
      </c>
      <c r="F18" s="21">
        <f t="shared" si="0"/>
        <v>1.5099999999081728</v>
      </c>
      <c r="G18" s="20">
        <f t="shared" si="1"/>
        <v>3039.7350995226029</v>
      </c>
      <c r="H18" s="19">
        <v>0.45640526059425229</v>
      </c>
      <c r="I18" s="18">
        <f t="shared" ref="I18:I24" si="2">G18*H18</f>
        <v>1387.351090235109</v>
      </c>
      <c r="L18" s="56"/>
      <c r="N18" s="56"/>
    </row>
    <row r="19" spans="1:14" x14ac:dyDescent="0.3">
      <c r="A19" s="16">
        <v>1</v>
      </c>
      <c r="B19" s="44" t="s">
        <v>10</v>
      </c>
      <c r="C19" s="15">
        <v>4670</v>
      </c>
      <c r="D19" s="16">
        <v>912</v>
      </c>
      <c r="E19" s="15">
        <v>790.95789500000001</v>
      </c>
      <c r="F19" s="14">
        <f t="shared" si="0"/>
        <v>1.3800000004591368</v>
      </c>
      <c r="G19" s="13">
        <f t="shared" si="1"/>
        <v>3384.0579698885899</v>
      </c>
      <c r="H19" s="12">
        <v>0.46476833976833976</v>
      </c>
      <c r="I19" s="11">
        <f t="shared" si="2"/>
        <v>1572.8030043449382</v>
      </c>
      <c r="L19" s="56"/>
      <c r="N19" s="56"/>
    </row>
    <row r="20" spans="1:14" x14ac:dyDescent="0.3">
      <c r="A20" s="22">
        <v>1</v>
      </c>
      <c r="B20" s="3" t="s">
        <v>9</v>
      </c>
      <c r="C20" s="6">
        <v>4780</v>
      </c>
      <c r="D20" s="22">
        <v>912</v>
      </c>
      <c r="E20" s="6">
        <v>802.42105300000003</v>
      </c>
      <c r="F20" s="21">
        <f t="shared" si="0"/>
        <v>1.4000000006427915</v>
      </c>
      <c r="G20" s="20">
        <f t="shared" si="1"/>
        <v>3414.2857127180901</v>
      </c>
      <c r="H20" s="19">
        <v>0.4492544492544493</v>
      </c>
      <c r="I20" s="18">
        <f t="shared" si="2"/>
        <v>1533.8830474645004</v>
      </c>
      <c r="L20" s="56"/>
      <c r="N20" s="56"/>
    </row>
    <row r="21" spans="1:14" x14ac:dyDescent="0.3">
      <c r="A21" s="16">
        <v>1</v>
      </c>
      <c r="B21" s="44" t="s">
        <v>11</v>
      </c>
      <c r="C21" s="15">
        <v>4800</v>
      </c>
      <c r="D21" s="16">
        <v>912</v>
      </c>
      <c r="E21" s="15">
        <v>962.90526299999999</v>
      </c>
      <c r="F21" s="14">
        <f t="shared" si="0"/>
        <v>1.6799999997245179</v>
      </c>
      <c r="G21" s="13">
        <f t="shared" si="1"/>
        <v>2857.142857611364</v>
      </c>
      <c r="H21" s="12">
        <v>0.47784200385356457</v>
      </c>
      <c r="I21" s="11">
        <f t="shared" si="2"/>
        <v>1365.262868376914</v>
      </c>
      <c r="L21" s="56"/>
      <c r="N21" s="56"/>
    </row>
    <row r="22" spans="1:14" x14ac:dyDescent="0.3">
      <c r="A22" s="22">
        <v>1</v>
      </c>
      <c r="B22" s="3" t="s">
        <v>24</v>
      </c>
      <c r="C22" s="6">
        <v>4650</v>
      </c>
      <c r="D22" s="22">
        <v>912</v>
      </c>
      <c r="E22" s="6">
        <v>813.88421100000005</v>
      </c>
      <c r="F22" s="21">
        <f t="shared" si="0"/>
        <v>1.4200000008264464</v>
      </c>
      <c r="G22" s="20">
        <f t="shared" si="1"/>
        <v>3274.6478854180837</v>
      </c>
      <c r="H22" s="19">
        <v>0.46868884540117411</v>
      </c>
      <c r="I22" s="18">
        <f t="shared" si="2"/>
        <v>1534.7909365119979</v>
      </c>
      <c r="L22" s="56"/>
      <c r="N22" s="56"/>
    </row>
    <row r="23" spans="1:14" x14ac:dyDescent="0.3">
      <c r="A23" s="16">
        <v>1</v>
      </c>
      <c r="B23" s="44" t="s">
        <v>23</v>
      </c>
      <c r="C23" s="15">
        <v>4660</v>
      </c>
      <c r="D23" s="16">
        <v>912</v>
      </c>
      <c r="E23" s="15">
        <v>934.24736800000005</v>
      </c>
      <c r="F23" s="14">
        <f t="shared" si="0"/>
        <v>1.6299999992653813</v>
      </c>
      <c r="G23" s="13">
        <f t="shared" si="1"/>
        <v>2858.8957068099376</v>
      </c>
      <c r="H23" s="12">
        <v>0.45869776482021379</v>
      </c>
      <c r="I23" s="11">
        <f t="shared" si="2"/>
        <v>1311.3690705678237</v>
      </c>
      <c r="L23" s="56"/>
      <c r="N23" s="56"/>
    </row>
    <row r="24" spans="1:14" x14ac:dyDescent="0.3">
      <c r="A24" s="22">
        <v>1</v>
      </c>
      <c r="B24" s="3" t="s">
        <v>31</v>
      </c>
      <c r="C24" s="6">
        <v>4810</v>
      </c>
      <c r="D24" s="22">
        <v>912</v>
      </c>
      <c r="E24" s="6">
        <v>1060.34211</v>
      </c>
      <c r="F24" s="21">
        <f t="shared" si="0"/>
        <v>1.850000008264463</v>
      </c>
      <c r="G24" s="20">
        <f t="shared" si="1"/>
        <v>2599.9999883850792</v>
      </c>
      <c r="H24" s="19">
        <v>0.43374083129584351</v>
      </c>
      <c r="I24" s="18">
        <f t="shared" si="2"/>
        <v>1127.7261563313277</v>
      </c>
      <c r="L24" s="56"/>
      <c r="N24" s="56"/>
    </row>
  </sheetData>
  <mergeCells count="17">
    <mergeCell ref="A15:A16"/>
    <mergeCell ref="B15:B16"/>
    <mergeCell ref="A10:D10"/>
    <mergeCell ref="E10:G10"/>
    <mergeCell ref="A11:D11"/>
    <mergeCell ref="E11:G11"/>
    <mergeCell ref="A12:D12"/>
    <mergeCell ref="E12:G12"/>
    <mergeCell ref="A13:D13"/>
    <mergeCell ref="E13:G13"/>
    <mergeCell ref="A6:K6"/>
    <mergeCell ref="A8:D8"/>
    <mergeCell ref="E8:G8"/>
    <mergeCell ref="H8:J8"/>
    <mergeCell ref="A9:D9"/>
    <mergeCell ref="E9:G9"/>
    <mergeCell ref="H9:J9"/>
  </mergeCells>
  <pageMargins left="0.7" right="0.7" top="0.75" bottom="0.75" header="0.3" footer="0.3"/>
  <pageSetup scale="74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AA419-46A0-424C-AE43-C0E4F33125CC}">
  <sheetPr>
    <pageSetUpPr fitToPage="1"/>
  </sheetPr>
  <dimension ref="A6:N42"/>
  <sheetViews>
    <sheetView zoomScale="150" zoomScaleNormal="150" workbookViewId="0">
      <selection activeCell="M1" sqref="M1"/>
    </sheetView>
  </sheetViews>
  <sheetFormatPr defaultRowHeight="14.4" x14ac:dyDescent="0.3"/>
  <cols>
    <col min="1" max="1" width="4.44140625" bestFit="1" customWidth="1"/>
    <col min="2" max="2" width="19.6640625" bestFit="1" customWidth="1"/>
    <col min="3" max="3" width="14.88671875" bestFit="1" customWidth="1"/>
    <col min="4" max="4" width="10.5546875" bestFit="1" customWidth="1"/>
    <col min="5" max="5" width="11.33203125" bestFit="1" customWidth="1"/>
    <col min="6" max="6" width="8" bestFit="1" customWidth="1"/>
    <col min="7" max="7" width="17" bestFit="1" customWidth="1"/>
    <col min="8" max="8" width="9.44140625" customWidth="1"/>
    <col min="9" max="9" width="12.44140625" customWidth="1"/>
    <col min="10" max="10" width="25" bestFit="1" customWidth="1"/>
    <col min="11" max="11" width="23.6640625" bestFit="1" customWidth="1"/>
  </cols>
  <sheetData>
    <row r="6" spans="1:12" ht="18" x14ac:dyDescent="0.35">
      <c r="A6" s="64" t="s">
        <v>66</v>
      </c>
      <c r="B6" s="64"/>
      <c r="C6" s="64"/>
      <c r="D6" s="64"/>
      <c r="E6" s="64"/>
      <c r="F6" s="64"/>
      <c r="G6" s="64"/>
      <c r="H6" s="64"/>
      <c r="I6" s="64"/>
      <c r="J6" s="64"/>
      <c r="K6" s="64"/>
    </row>
    <row r="8" spans="1:12" x14ac:dyDescent="0.3">
      <c r="A8" s="63" t="s">
        <v>100</v>
      </c>
      <c r="B8" s="63"/>
      <c r="C8" s="63"/>
      <c r="D8" s="63"/>
      <c r="E8" s="63" t="s">
        <v>101</v>
      </c>
      <c r="F8" s="63"/>
      <c r="G8" s="63"/>
      <c r="H8" s="35"/>
      <c r="I8" s="35"/>
      <c r="J8" s="63" t="s">
        <v>69</v>
      </c>
      <c r="K8" s="63"/>
      <c r="L8" s="63"/>
    </row>
    <row r="9" spans="1:12" x14ac:dyDescent="0.3">
      <c r="A9" s="63" t="s">
        <v>102</v>
      </c>
      <c r="B9" s="63"/>
      <c r="C9" s="63"/>
      <c r="D9" s="63"/>
      <c r="E9" s="63" t="s">
        <v>103</v>
      </c>
      <c r="F9" s="63"/>
      <c r="G9" s="63"/>
      <c r="H9" s="35"/>
      <c r="I9" s="35"/>
      <c r="J9" s="63" t="s">
        <v>104</v>
      </c>
      <c r="K9" s="63"/>
      <c r="L9" s="63"/>
    </row>
    <row r="10" spans="1:12" x14ac:dyDescent="0.3">
      <c r="A10" s="63" t="s">
        <v>105</v>
      </c>
      <c r="B10" s="63"/>
      <c r="C10" s="63"/>
      <c r="D10" s="63"/>
      <c r="E10" s="63" t="s">
        <v>106</v>
      </c>
      <c r="F10" s="63"/>
      <c r="G10" s="63"/>
      <c r="H10" s="35"/>
      <c r="I10" s="35"/>
      <c r="J10" s="63" t="s">
        <v>107</v>
      </c>
      <c r="K10" s="63"/>
      <c r="L10" s="63"/>
    </row>
    <row r="11" spans="1:12" x14ac:dyDescent="0.3">
      <c r="A11" s="63" t="s">
        <v>108</v>
      </c>
      <c r="B11" s="63"/>
      <c r="C11" s="63"/>
      <c r="D11" s="63"/>
      <c r="E11" s="63" t="s">
        <v>109</v>
      </c>
      <c r="F11" s="63"/>
      <c r="G11" s="63"/>
      <c r="H11" s="35"/>
      <c r="I11" s="35"/>
      <c r="J11" s="63" t="s">
        <v>110</v>
      </c>
      <c r="K11" s="63"/>
      <c r="L11" s="63"/>
    </row>
    <row r="12" spans="1:12" x14ac:dyDescent="0.3">
      <c r="A12" s="63" t="s">
        <v>111</v>
      </c>
      <c r="B12" s="63"/>
      <c r="C12" s="63"/>
      <c r="D12" s="63"/>
      <c r="E12" s="63" t="s">
        <v>112</v>
      </c>
      <c r="F12" s="63"/>
      <c r="G12" s="63"/>
      <c r="H12" s="35"/>
      <c r="I12" s="35"/>
      <c r="J12" s="63" t="s">
        <v>81</v>
      </c>
      <c r="K12" s="63"/>
      <c r="L12" s="63"/>
    </row>
    <row r="13" spans="1:12" x14ac:dyDescent="0.3">
      <c r="A13" s="63" t="s">
        <v>113</v>
      </c>
      <c r="B13" s="63"/>
      <c r="C13" s="63"/>
      <c r="D13" s="63"/>
      <c r="E13" s="63" t="s">
        <v>48</v>
      </c>
      <c r="F13" s="63"/>
      <c r="G13" s="63"/>
      <c r="H13" s="35"/>
      <c r="I13" s="35"/>
    </row>
    <row r="14" spans="1:12" x14ac:dyDescent="0.3">
      <c r="B14" s="57"/>
      <c r="C14" s="57"/>
      <c r="D14" s="57"/>
      <c r="E14" s="57"/>
      <c r="F14" s="57"/>
      <c r="G14" s="57"/>
      <c r="H14" s="57"/>
      <c r="I14" s="57"/>
    </row>
    <row r="15" spans="1:12" x14ac:dyDescent="0.3">
      <c r="A15" s="66" t="s">
        <v>47</v>
      </c>
      <c r="B15" s="68" t="s">
        <v>46</v>
      </c>
      <c r="C15" s="42" t="s">
        <v>45</v>
      </c>
      <c r="D15" s="42" t="s">
        <v>44</v>
      </c>
      <c r="E15" s="42" t="s">
        <v>43</v>
      </c>
      <c r="F15" s="42" t="s">
        <v>42</v>
      </c>
      <c r="G15" s="42" t="s">
        <v>41</v>
      </c>
      <c r="H15" s="42" t="s">
        <v>40</v>
      </c>
      <c r="I15" s="42" t="s">
        <v>39</v>
      </c>
      <c r="J15" s="33" t="s">
        <v>85</v>
      </c>
      <c r="K15" s="33" t="s">
        <v>86</v>
      </c>
    </row>
    <row r="16" spans="1:12" x14ac:dyDescent="0.3">
      <c r="A16" s="66"/>
      <c r="B16" s="68"/>
      <c r="C16" s="43" t="s">
        <v>38</v>
      </c>
      <c r="D16" s="43" t="s">
        <v>37</v>
      </c>
      <c r="E16" s="43" t="s">
        <v>36</v>
      </c>
      <c r="F16" s="43" t="s">
        <v>35</v>
      </c>
      <c r="G16" s="43" t="s">
        <v>33</v>
      </c>
      <c r="H16" s="43" t="s">
        <v>34</v>
      </c>
      <c r="I16" s="43" t="s">
        <v>33</v>
      </c>
      <c r="J16" s="31" t="s">
        <v>33</v>
      </c>
      <c r="K16" s="31" t="s">
        <v>33</v>
      </c>
    </row>
    <row r="17" spans="1:14" x14ac:dyDescent="0.3">
      <c r="A17" s="16">
        <v>1</v>
      </c>
      <c r="B17" s="44" t="s">
        <v>32</v>
      </c>
      <c r="C17" s="27">
        <v>1390</v>
      </c>
      <c r="D17" s="28">
        <v>228</v>
      </c>
      <c r="E17" s="27">
        <v>1948.73684</v>
      </c>
      <c r="F17" s="26">
        <f t="shared" ref="F17:F32" si="0">SUM(D17/12*E17)/43560</f>
        <v>0.84999999908172641</v>
      </c>
      <c r="G17" s="25">
        <f t="shared" ref="G17:G32" si="1">SUM(C17/F17)</f>
        <v>1635.2941194137029</v>
      </c>
      <c r="H17" s="45">
        <v>0.45681381957773515</v>
      </c>
      <c r="I17" s="27">
        <f>G17*H17</f>
        <v>747.0249528223826</v>
      </c>
      <c r="J17" s="46">
        <f>AVERAGE(G17:G18)</f>
        <v>1611.4742197507092</v>
      </c>
      <c r="K17" s="47">
        <f>AVERAGE(I17:I18)</f>
        <v>724.22854954404988</v>
      </c>
    </row>
    <row r="18" spans="1:14" x14ac:dyDescent="0.3">
      <c r="A18" s="16">
        <v>2</v>
      </c>
      <c r="B18" s="44" t="s">
        <v>32</v>
      </c>
      <c r="C18" s="15">
        <v>1286</v>
      </c>
      <c r="D18" s="16">
        <v>228</v>
      </c>
      <c r="E18" s="15">
        <v>1857.0315800000001</v>
      </c>
      <c r="F18" s="14">
        <f t="shared" si="0"/>
        <v>0.81000000045913678</v>
      </c>
      <c r="G18" s="13">
        <f t="shared" si="1"/>
        <v>1587.6543200877154</v>
      </c>
      <c r="H18" s="48">
        <v>0.44180407371483998</v>
      </c>
      <c r="I18" s="15">
        <f t="shared" ref="I18:I32" si="2">G18*H18</f>
        <v>701.43214626571717</v>
      </c>
      <c r="J18" s="25"/>
      <c r="K18" s="49"/>
    </row>
    <row r="19" spans="1:14" x14ac:dyDescent="0.3">
      <c r="A19" s="22">
        <v>1</v>
      </c>
      <c r="B19" s="3" t="s">
        <v>31</v>
      </c>
      <c r="C19" s="6">
        <v>1490</v>
      </c>
      <c r="D19" s="22">
        <v>228</v>
      </c>
      <c r="E19" s="6">
        <v>1879.9578899999999</v>
      </c>
      <c r="F19" s="21">
        <f t="shared" si="0"/>
        <v>0.81999999793388423</v>
      </c>
      <c r="G19" s="20">
        <f t="shared" si="1"/>
        <v>1817.073175310102</v>
      </c>
      <c r="H19" s="50">
        <v>0.44158991759573429</v>
      </c>
      <c r="I19" s="6">
        <f t="shared" si="2"/>
        <v>802.40119375060715</v>
      </c>
      <c r="J19" s="51">
        <f>AVERAGE(G19:G20)</f>
        <v>1693.536589006635</v>
      </c>
      <c r="K19" s="52">
        <f t="shared" ref="K19" si="3">AVERAGE(I19:I20)</f>
        <v>746.88151198340665</v>
      </c>
    </row>
    <row r="20" spans="1:14" x14ac:dyDescent="0.3">
      <c r="A20" s="22">
        <v>2</v>
      </c>
      <c r="B20" s="3" t="s">
        <v>31</v>
      </c>
      <c r="C20" s="6">
        <v>1256</v>
      </c>
      <c r="D20" s="22">
        <v>228</v>
      </c>
      <c r="E20" s="6">
        <v>1834.10526</v>
      </c>
      <c r="F20" s="21">
        <f t="shared" si="0"/>
        <v>0.79999999862258953</v>
      </c>
      <c r="G20" s="20">
        <f t="shared" si="1"/>
        <v>1570.0000027031681</v>
      </c>
      <c r="H20" s="50">
        <v>0.44035785288270379</v>
      </c>
      <c r="I20" s="6">
        <f t="shared" si="2"/>
        <v>691.36183021620627</v>
      </c>
      <c r="J20" s="53"/>
      <c r="K20" s="54"/>
    </row>
    <row r="21" spans="1:14" x14ac:dyDescent="0.3">
      <c r="A21" s="16">
        <v>1</v>
      </c>
      <c r="B21" s="44" t="s">
        <v>8</v>
      </c>
      <c r="C21" s="15">
        <v>1592</v>
      </c>
      <c r="D21" s="16">
        <v>228</v>
      </c>
      <c r="E21" s="15">
        <v>1902.8842099999999</v>
      </c>
      <c r="F21" s="14">
        <f t="shared" si="0"/>
        <v>0.8299999997704316</v>
      </c>
      <c r="G21" s="13">
        <f t="shared" si="1"/>
        <v>1918.0722896871432</v>
      </c>
      <c r="H21" s="48">
        <v>0.45651129264776552</v>
      </c>
      <c r="I21" s="15">
        <f t="shared" si="2"/>
        <v>875.62166035693713</v>
      </c>
      <c r="J21" s="46">
        <f>AVERAGE(G21:G22)</f>
        <v>1726.5361461650248</v>
      </c>
      <c r="K21" s="47">
        <f t="shared" ref="K21" si="4">AVERAGE(I21:I22)</f>
        <v>794.47259549843795</v>
      </c>
    </row>
    <row r="22" spans="1:14" x14ac:dyDescent="0.3">
      <c r="A22" s="16">
        <v>2</v>
      </c>
      <c r="B22" s="44" t="s">
        <v>8</v>
      </c>
      <c r="C22" s="15">
        <v>1228</v>
      </c>
      <c r="D22" s="16">
        <v>228</v>
      </c>
      <c r="E22" s="15">
        <v>1834.10526</v>
      </c>
      <c r="F22" s="14">
        <f t="shared" si="0"/>
        <v>0.79999999862258953</v>
      </c>
      <c r="G22" s="13">
        <f t="shared" si="1"/>
        <v>1535.0000026429063</v>
      </c>
      <c r="H22" s="48">
        <v>0.46470588235294114</v>
      </c>
      <c r="I22" s="15">
        <f t="shared" si="2"/>
        <v>713.32353063993878</v>
      </c>
      <c r="J22" s="25"/>
      <c r="K22" s="49"/>
    </row>
    <row r="23" spans="1:14" x14ac:dyDescent="0.3">
      <c r="A23" s="22">
        <v>1</v>
      </c>
      <c r="B23" s="3" t="s">
        <v>10</v>
      </c>
      <c r="C23" s="6">
        <v>1342</v>
      </c>
      <c r="D23" s="22">
        <v>228</v>
      </c>
      <c r="E23" s="6">
        <v>1879.9578899999999</v>
      </c>
      <c r="F23" s="21">
        <f t="shared" si="0"/>
        <v>0.81999999793388423</v>
      </c>
      <c r="G23" s="20">
        <f t="shared" si="1"/>
        <v>1636.5853699772863</v>
      </c>
      <c r="H23" s="50">
        <v>0.45790251107828656</v>
      </c>
      <c r="I23" s="6">
        <f t="shared" si="2"/>
        <v>749.39655050658598</v>
      </c>
      <c r="J23" s="51">
        <f>AVERAGE(G23:G24)</f>
        <v>1498.2926861594419</v>
      </c>
      <c r="K23" s="52">
        <f t="shared" ref="K23" si="5">AVERAGE(I23:I24)</f>
        <v>685.89023366367292</v>
      </c>
    </row>
    <row r="24" spans="1:14" x14ac:dyDescent="0.3">
      <c r="A24" s="22">
        <v>2</v>
      </c>
      <c r="B24" s="3" t="s">
        <v>10</v>
      </c>
      <c r="C24" s="6">
        <v>1088</v>
      </c>
      <c r="D24" s="22">
        <v>228</v>
      </c>
      <c r="E24" s="6">
        <v>1834.10526</v>
      </c>
      <c r="F24" s="21">
        <f t="shared" si="0"/>
        <v>0.79999999862258953</v>
      </c>
      <c r="G24" s="20">
        <f t="shared" si="1"/>
        <v>1360.0000023415978</v>
      </c>
      <c r="H24" s="50">
        <v>0.45763523216850166</v>
      </c>
      <c r="I24" s="6">
        <f t="shared" si="2"/>
        <v>622.38391682075985</v>
      </c>
      <c r="J24" s="53"/>
      <c r="K24" s="54"/>
    </row>
    <row r="25" spans="1:14" x14ac:dyDescent="0.3">
      <c r="A25" s="16">
        <v>1</v>
      </c>
      <c r="B25" s="44" t="s">
        <v>11</v>
      </c>
      <c r="C25" s="15">
        <v>1618</v>
      </c>
      <c r="D25" s="16">
        <v>228</v>
      </c>
      <c r="E25" s="15">
        <v>1902.8842099999999</v>
      </c>
      <c r="F25" s="14">
        <f t="shared" si="0"/>
        <v>0.8299999997704316</v>
      </c>
      <c r="G25" s="13">
        <f t="shared" si="1"/>
        <v>1949.3975909006267</v>
      </c>
      <c r="H25" s="48">
        <v>0.4607458292443572</v>
      </c>
      <c r="I25" s="15">
        <f t="shared" si="2"/>
        <v>898.17680954646141</v>
      </c>
      <c r="J25" s="46">
        <f>AVERAGE(G25:G26)</f>
        <v>1832.1987969267252</v>
      </c>
      <c r="K25" s="47">
        <f t="shared" ref="K25" si="6">AVERAGE(I25:I26)</f>
        <v>853.66555680512829</v>
      </c>
    </row>
    <row r="26" spans="1:14" x14ac:dyDescent="0.3">
      <c r="A26" s="16">
        <v>2</v>
      </c>
      <c r="B26" s="44" t="s">
        <v>11</v>
      </c>
      <c r="C26" s="15">
        <v>1372</v>
      </c>
      <c r="D26" s="16">
        <v>228</v>
      </c>
      <c r="E26" s="15">
        <v>1834.10526</v>
      </c>
      <c r="F26" s="14">
        <f t="shared" si="0"/>
        <v>0.79999999862258953</v>
      </c>
      <c r="G26" s="13">
        <f t="shared" si="1"/>
        <v>1715.0000029528237</v>
      </c>
      <c r="H26" s="48">
        <v>0.47181008902077159</v>
      </c>
      <c r="I26" s="15">
        <f t="shared" si="2"/>
        <v>809.15430406379528</v>
      </c>
      <c r="J26" s="25"/>
      <c r="K26" s="49"/>
      <c r="N26" s="56"/>
    </row>
    <row r="27" spans="1:14" x14ac:dyDescent="0.3">
      <c r="A27" s="22">
        <v>1</v>
      </c>
      <c r="B27" s="3" t="s">
        <v>23</v>
      </c>
      <c r="C27" s="6">
        <v>1466</v>
      </c>
      <c r="D27" s="22">
        <v>228</v>
      </c>
      <c r="E27" s="6">
        <v>1879.9578899999999</v>
      </c>
      <c r="F27" s="21">
        <f t="shared" si="0"/>
        <v>0.81999999793388423</v>
      </c>
      <c r="G27" s="20">
        <f t="shared" si="1"/>
        <v>1787.804882553429</v>
      </c>
      <c r="H27" s="50">
        <v>0.44328358208955221</v>
      </c>
      <c r="I27" s="6">
        <f t="shared" si="2"/>
        <v>792.50455241547525</v>
      </c>
      <c r="J27" s="51">
        <f>AVERAGE(G27:G28)</f>
        <v>1607.652442505623</v>
      </c>
      <c r="K27" s="52">
        <f t="shared" ref="K27" si="7">AVERAGE(I27:I28)</f>
        <v>716.41609970656054</v>
      </c>
      <c r="N27" s="56"/>
    </row>
    <row r="28" spans="1:14" x14ac:dyDescent="0.3">
      <c r="A28" s="22">
        <v>2</v>
      </c>
      <c r="B28" s="3" t="s">
        <v>23</v>
      </c>
      <c r="C28" s="6">
        <v>1142</v>
      </c>
      <c r="D28" s="22">
        <v>228</v>
      </c>
      <c r="E28" s="6">
        <v>1834.10526</v>
      </c>
      <c r="F28" s="21">
        <f>SUM(D28/12*E28)/43560</f>
        <v>0.79999999862258953</v>
      </c>
      <c r="G28" s="20">
        <f t="shared" si="1"/>
        <v>1427.5000024578169</v>
      </c>
      <c r="H28" s="50">
        <v>0.44856577645895157</v>
      </c>
      <c r="I28" s="6">
        <f t="shared" si="2"/>
        <v>640.32764699764596</v>
      </c>
      <c r="J28" s="53"/>
      <c r="K28" s="54"/>
      <c r="N28" s="56"/>
    </row>
    <row r="29" spans="1:14" x14ac:dyDescent="0.3">
      <c r="A29" s="16">
        <v>1</v>
      </c>
      <c r="B29" s="44" t="s">
        <v>24</v>
      </c>
      <c r="C29" s="15">
        <v>1354</v>
      </c>
      <c r="D29" s="16">
        <v>228</v>
      </c>
      <c r="E29" s="15">
        <v>1925.81053</v>
      </c>
      <c r="F29" s="14">
        <f t="shared" si="0"/>
        <v>0.84000000160697874</v>
      </c>
      <c r="G29" s="13">
        <f t="shared" si="1"/>
        <v>1611.9047588210753</v>
      </c>
      <c r="H29" s="48">
        <v>0.4572713643178411</v>
      </c>
      <c r="I29" s="15">
        <f t="shared" si="2"/>
        <v>737.07788821653378</v>
      </c>
      <c r="J29" s="46">
        <f>AVERAGE(G29:G30)</f>
        <v>1570.1499098415609</v>
      </c>
      <c r="K29" s="47">
        <f t="shared" ref="K29" si="8">AVERAGE(I29:I30)</f>
        <v>723.57474576468076</v>
      </c>
      <c r="N29" s="56"/>
    </row>
    <row r="30" spans="1:14" x14ac:dyDescent="0.3">
      <c r="A30" s="16">
        <v>2</v>
      </c>
      <c r="B30" s="44" t="s">
        <v>24</v>
      </c>
      <c r="C30" s="15">
        <v>1238</v>
      </c>
      <c r="D30" s="16">
        <v>228</v>
      </c>
      <c r="E30" s="15">
        <v>1857.0315800000001</v>
      </c>
      <c r="F30" s="14">
        <f t="shared" si="0"/>
        <v>0.81000000045913678</v>
      </c>
      <c r="G30" s="13">
        <f t="shared" si="1"/>
        <v>1528.3950608620464</v>
      </c>
      <c r="H30" s="48">
        <v>0.46458642892521046</v>
      </c>
      <c r="I30" s="15">
        <f t="shared" si="2"/>
        <v>710.07160331282785</v>
      </c>
      <c r="J30" s="25"/>
      <c r="K30" s="49"/>
      <c r="N30" s="56"/>
    </row>
    <row r="31" spans="1:14" x14ac:dyDescent="0.3">
      <c r="A31" s="22">
        <v>1</v>
      </c>
      <c r="B31" s="3" t="s">
        <v>9</v>
      </c>
      <c r="C31" s="6">
        <v>1176</v>
      </c>
      <c r="D31" s="22">
        <v>228</v>
      </c>
      <c r="E31" s="6">
        <v>1902.8842099999999</v>
      </c>
      <c r="F31" s="21">
        <f t="shared" si="0"/>
        <v>0.8299999997704316</v>
      </c>
      <c r="G31" s="20">
        <f t="shared" si="1"/>
        <v>1416.8674702714072</v>
      </c>
      <c r="H31" s="50">
        <v>0.45098985997102853</v>
      </c>
      <c r="I31" s="6">
        <f t="shared" si="2"/>
        <v>638.99286201520738</v>
      </c>
      <c r="J31" s="51">
        <f>AVERAGE(G31:G32)</f>
        <v>1350.9337362419365</v>
      </c>
      <c r="K31" s="52">
        <f t="shared" ref="K31" si="9">AVERAGE(I31:I32)</f>
        <v>601.40002224555724</v>
      </c>
      <c r="N31" s="56"/>
    </row>
    <row r="32" spans="1:14" x14ac:dyDescent="0.3">
      <c r="A32" s="22">
        <v>2</v>
      </c>
      <c r="B32" s="3" t="s">
        <v>9</v>
      </c>
      <c r="C32" s="6">
        <v>1028</v>
      </c>
      <c r="D32" s="22">
        <v>228</v>
      </c>
      <c r="E32" s="6">
        <v>1834.10526</v>
      </c>
      <c r="F32" s="21">
        <f t="shared" si="0"/>
        <v>0.79999999862258953</v>
      </c>
      <c r="G32" s="20">
        <f t="shared" si="1"/>
        <v>1285.0000022124657</v>
      </c>
      <c r="H32" s="50">
        <v>0.43876045253320217</v>
      </c>
      <c r="I32" s="6">
        <f t="shared" si="2"/>
        <v>563.80718247590721</v>
      </c>
      <c r="J32" s="53"/>
      <c r="K32" s="54"/>
      <c r="N32" s="56"/>
    </row>
    <row r="33" spans="1:9" x14ac:dyDescent="0.3">
      <c r="A33" s="10"/>
      <c r="B33" s="10"/>
      <c r="C33" s="10"/>
      <c r="D33" s="10"/>
      <c r="E33" s="10"/>
      <c r="F33" s="10"/>
      <c r="G33" s="10"/>
      <c r="H33" s="10"/>
      <c r="I33" s="10"/>
    </row>
    <row r="34" spans="1:9" x14ac:dyDescent="0.3">
      <c r="A34" s="10"/>
      <c r="B34" s="10"/>
      <c r="C34" s="10"/>
      <c r="D34" s="10"/>
      <c r="E34" s="10"/>
      <c r="F34" s="10"/>
      <c r="G34" s="10"/>
      <c r="H34" s="10"/>
      <c r="I34" s="10"/>
    </row>
    <row r="35" spans="1:9" x14ac:dyDescent="0.3">
      <c r="A35" s="10"/>
      <c r="C35" s="10"/>
      <c r="D35" s="10"/>
      <c r="E35" s="10"/>
      <c r="F35" s="10"/>
      <c r="G35" s="10"/>
      <c r="H35" s="10"/>
      <c r="I35" s="10"/>
    </row>
    <row r="36" spans="1:9" x14ac:dyDescent="0.3">
      <c r="A36" s="10"/>
      <c r="C36" s="10"/>
      <c r="D36" s="10"/>
      <c r="E36" s="10"/>
      <c r="F36" s="10"/>
      <c r="G36" s="10"/>
      <c r="H36" s="10"/>
      <c r="I36" s="10"/>
    </row>
    <row r="37" spans="1:9" x14ac:dyDescent="0.3">
      <c r="A37" s="10"/>
      <c r="B37" s="10"/>
      <c r="C37" s="10"/>
      <c r="D37" s="10"/>
      <c r="E37" s="10"/>
      <c r="F37" s="10"/>
      <c r="G37" s="10"/>
      <c r="H37" s="10"/>
      <c r="I37" s="10"/>
    </row>
    <row r="38" spans="1:9" x14ac:dyDescent="0.3">
      <c r="A38" s="10"/>
      <c r="B38" s="10"/>
      <c r="C38" s="10"/>
      <c r="D38" s="10"/>
      <c r="E38" s="10"/>
      <c r="F38" s="10"/>
      <c r="G38" s="10"/>
      <c r="H38" s="10"/>
      <c r="I38" s="10"/>
    </row>
    <row r="39" spans="1:9" x14ac:dyDescent="0.3">
      <c r="A39" s="10"/>
      <c r="B39" s="10"/>
      <c r="C39" s="10"/>
      <c r="D39" s="10"/>
      <c r="E39" s="10"/>
      <c r="F39" s="10"/>
      <c r="G39" s="10"/>
      <c r="H39" s="10"/>
      <c r="I39" s="10"/>
    </row>
    <row r="40" spans="1:9" x14ac:dyDescent="0.3">
      <c r="A40" s="10"/>
      <c r="B40" s="10"/>
      <c r="C40" s="10"/>
      <c r="D40" s="10"/>
      <c r="E40" s="10"/>
      <c r="F40" s="10"/>
      <c r="G40" s="10"/>
      <c r="H40" s="10"/>
      <c r="I40" s="10"/>
    </row>
    <row r="41" spans="1:9" x14ac:dyDescent="0.3">
      <c r="A41" s="10"/>
      <c r="B41" s="10"/>
      <c r="C41" s="10"/>
      <c r="D41" s="10"/>
      <c r="E41" s="10"/>
      <c r="F41" s="10"/>
      <c r="G41" s="10"/>
      <c r="H41" s="10"/>
      <c r="I41" s="10"/>
    </row>
    <row r="42" spans="1:9" x14ac:dyDescent="0.3">
      <c r="A42" s="10"/>
      <c r="B42" s="10"/>
      <c r="C42" s="10"/>
      <c r="D42" s="10"/>
      <c r="E42" s="10"/>
      <c r="F42" s="10"/>
      <c r="G42" s="10"/>
      <c r="H42" s="10"/>
      <c r="I42" s="10"/>
    </row>
  </sheetData>
  <mergeCells count="20">
    <mergeCell ref="A15:A16"/>
    <mergeCell ref="B15:B16"/>
    <mergeCell ref="A10:D10"/>
    <mergeCell ref="E10:G10"/>
    <mergeCell ref="J10:L10"/>
    <mergeCell ref="A11:D11"/>
    <mergeCell ref="E11:G11"/>
    <mergeCell ref="J11:L11"/>
    <mergeCell ref="A12:D12"/>
    <mergeCell ref="E12:G12"/>
    <mergeCell ref="J12:L12"/>
    <mergeCell ref="A13:D13"/>
    <mergeCell ref="E13:G13"/>
    <mergeCell ref="A6:K6"/>
    <mergeCell ref="A8:D8"/>
    <mergeCell ref="E8:G8"/>
    <mergeCell ref="J8:L8"/>
    <mergeCell ref="A9:D9"/>
    <mergeCell ref="E9:G9"/>
    <mergeCell ref="J9:L9"/>
  </mergeCells>
  <pageMargins left="0.7" right="0.7" top="0.75" bottom="0.75" header="0.3" footer="0.3"/>
  <pageSetup scale="71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89248-129A-4213-A404-ADB3C29BDDCD}">
  <sheetPr>
    <pageSetUpPr fitToPage="1"/>
  </sheetPr>
  <dimension ref="A6:J44"/>
  <sheetViews>
    <sheetView zoomScale="150" zoomScaleNormal="150" workbookViewId="0">
      <selection activeCell="M1" sqref="M1"/>
    </sheetView>
  </sheetViews>
  <sheetFormatPr defaultRowHeight="14.4" x14ac:dyDescent="0.3"/>
  <cols>
    <col min="1" max="1" width="4.44140625" bestFit="1" customWidth="1"/>
    <col min="2" max="2" width="19.6640625" bestFit="1" customWidth="1"/>
    <col min="3" max="3" width="14.88671875" bestFit="1" customWidth="1"/>
    <col min="4" max="4" width="10.5546875" bestFit="1" customWidth="1"/>
    <col min="5" max="5" width="11.33203125" bestFit="1" customWidth="1"/>
    <col min="6" max="6" width="8" bestFit="1" customWidth="1"/>
    <col min="7" max="7" width="17.5546875" bestFit="1" customWidth="1"/>
    <col min="9" max="9" width="12.33203125" customWidth="1"/>
    <col min="10" max="10" width="13.5546875" bestFit="1" customWidth="1"/>
  </cols>
  <sheetData>
    <row r="6" spans="1:10" ht="18" x14ac:dyDescent="0.3">
      <c r="A6" s="71" t="s">
        <v>87</v>
      </c>
      <c r="B6" s="71"/>
      <c r="C6" s="71"/>
      <c r="D6" s="71"/>
      <c r="E6" s="71"/>
      <c r="F6" s="71"/>
      <c r="G6" s="71"/>
      <c r="H6" s="71"/>
      <c r="I6" s="71"/>
      <c r="J6" s="71"/>
    </row>
    <row r="8" spans="1:10" x14ac:dyDescent="0.3">
      <c r="A8" s="63" t="s">
        <v>114</v>
      </c>
      <c r="B8" s="63"/>
      <c r="C8" s="63"/>
      <c r="D8" s="63"/>
      <c r="E8" s="63" t="s">
        <v>115</v>
      </c>
      <c r="F8" s="63"/>
      <c r="G8" s="63"/>
      <c r="H8" s="63" t="s">
        <v>116</v>
      </c>
      <c r="I8" s="63"/>
      <c r="J8" s="63"/>
    </row>
    <row r="9" spans="1:10" x14ac:dyDescent="0.3">
      <c r="A9" s="63" t="s">
        <v>117</v>
      </c>
      <c r="B9" s="63"/>
      <c r="C9" s="63"/>
      <c r="D9" s="63"/>
      <c r="E9" s="63" t="s">
        <v>118</v>
      </c>
      <c r="F9" s="63"/>
      <c r="G9" s="63"/>
      <c r="H9" s="63" t="s">
        <v>119</v>
      </c>
      <c r="I9" s="63"/>
      <c r="J9" s="63"/>
    </row>
    <row r="10" spans="1:10" x14ac:dyDescent="0.3">
      <c r="A10" s="63" t="s">
        <v>120</v>
      </c>
      <c r="B10" s="63"/>
      <c r="C10" s="63"/>
      <c r="D10" s="63"/>
      <c r="E10" s="63" t="s">
        <v>121</v>
      </c>
      <c r="F10" s="63"/>
      <c r="G10" s="63"/>
      <c r="H10" s="63" t="s">
        <v>122</v>
      </c>
      <c r="I10" s="63"/>
      <c r="J10" s="63"/>
    </row>
    <row r="11" spans="1:10" x14ac:dyDescent="0.3">
      <c r="A11" s="63" t="s">
        <v>123</v>
      </c>
      <c r="B11" s="63"/>
      <c r="C11" s="63"/>
      <c r="D11" s="63"/>
      <c r="E11" s="63" t="s">
        <v>124</v>
      </c>
      <c r="F11" s="63"/>
      <c r="G11" s="63"/>
      <c r="H11" s="63" t="s">
        <v>125</v>
      </c>
      <c r="I11" s="63"/>
      <c r="J11" s="63"/>
    </row>
    <row r="12" spans="1:10" x14ac:dyDescent="0.3">
      <c r="A12" s="63" t="s">
        <v>126</v>
      </c>
      <c r="B12" s="63"/>
      <c r="C12" s="63"/>
      <c r="D12" s="63"/>
      <c r="E12" s="63" t="s">
        <v>127</v>
      </c>
      <c r="F12" s="63"/>
      <c r="G12" s="63"/>
      <c r="H12" s="63" t="s">
        <v>81</v>
      </c>
      <c r="I12" s="63"/>
      <c r="J12" s="63"/>
    </row>
    <row r="13" spans="1:10" x14ac:dyDescent="0.3">
      <c r="A13" s="63" t="s">
        <v>128</v>
      </c>
      <c r="B13" s="63"/>
      <c r="C13" s="63"/>
      <c r="D13" s="63"/>
      <c r="E13" s="63" t="s">
        <v>48</v>
      </c>
      <c r="F13" s="63"/>
      <c r="G13" s="63"/>
    </row>
    <row r="14" spans="1:10" x14ac:dyDescent="0.3">
      <c r="B14" s="39"/>
      <c r="C14" s="40"/>
      <c r="D14" s="40"/>
      <c r="E14" s="34"/>
      <c r="F14" s="34"/>
      <c r="G14" s="34"/>
    </row>
    <row r="15" spans="1:10" x14ac:dyDescent="0.3">
      <c r="A15" s="66" t="s">
        <v>47</v>
      </c>
      <c r="B15" s="68" t="s">
        <v>46</v>
      </c>
      <c r="C15" s="33" t="s">
        <v>45</v>
      </c>
      <c r="D15" s="32" t="s">
        <v>44</v>
      </c>
      <c r="E15" s="32" t="s">
        <v>43</v>
      </c>
      <c r="F15" s="32" t="s">
        <v>42</v>
      </c>
      <c r="G15" s="32" t="s">
        <v>129</v>
      </c>
      <c r="H15" s="33" t="s">
        <v>40</v>
      </c>
      <c r="I15" s="32" t="s">
        <v>39</v>
      </c>
    </row>
    <row r="16" spans="1:10" x14ac:dyDescent="0.3">
      <c r="A16" s="66"/>
      <c r="B16" s="68"/>
      <c r="C16" s="31" t="s">
        <v>38</v>
      </c>
      <c r="D16" s="30" t="s">
        <v>37</v>
      </c>
      <c r="E16" s="30" t="s">
        <v>36</v>
      </c>
      <c r="F16" s="30" t="s">
        <v>35</v>
      </c>
      <c r="G16" s="30" t="s">
        <v>33</v>
      </c>
      <c r="H16" s="31" t="s">
        <v>34</v>
      </c>
      <c r="I16" s="30" t="s">
        <v>33</v>
      </c>
    </row>
    <row r="17" spans="1:10" x14ac:dyDescent="0.3">
      <c r="A17" s="16">
        <v>1</v>
      </c>
      <c r="B17" s="44" t="s">
        <v>11</v>
      </c>
      <c r="C17" s="27">
        <v>5412</v>
      </c>
      <c r="D17" s="27">
        <v>1368</v>
      </c>
      <c r="E17" s="58">
        <v>936.15789500000005</v>
      </c>
      <c r="F17" s="26">
        <f t="shared" ref="F17:F24" si="0">SUM(D17/12*E17)/43560</f>
        <v>2.4500000006887053</v>
      </c>
      <c r="G17" s="25">
        <f t="shared" ref="G17:G24" si="1">SUM(C17/F17)</f>
        <v>2208.9795912157811</v>
      </c>
      <c r="H17" s="12">
        <v>0.48425196850393704</v>
      </c>
      <c r="I17" s="11">
        <f>G17*H17</f>
        <v>1069.7027154312641</v>
      </c>
      <c r="J17" s="56"/>
    </row>
    <row r="18" spans="1:10" x14ac:dyDescent="0.3">
      <c r="A18" s="22">
        <v>1</v>
      </c>
      <c r="B18" s="3" t="s">
        <v>23</v>
      </c>
      <c r="C18" s="6">
        <v>5320</v>
      </c>
      <c r="D18" s="6">
        <v>1368</v>
      </c>
      <c r="E18" s="4">
        <v>794.77894700000002</v>
      </c>
      <c r="F18" s="21">
        <f t="shared" si="0"/>
        <v>2.0799999990358127</v>
      </c>
      <c r="G18" s="20">
        <f t="shared" si="1"/>
        <v>2557.6923088779299</v>
      </c>
      <c r="H18" s="19">
        <v>0.46475449684005832</v>
      </c>
      <c r="I18" s="18">
        <f t="shared" ref="I18:I24" si="2">G18*H18</f>
        <v>1188.6990020842493</v>
      </c>
      <c r="J18" s="56"/>
    </row>
    <row r="19" spans="1:10" x14ac:dyDescent="0.3">
      <c r="A19" s="16">
        <v>1</v>
      </c>
      <c r="B19" s="44" t="s">
        <v>24</v>
      </c>
      <c r="C19" s="15">
        <v>5221</v>
      </c>
      <c r="D19" s="15">
        <v>1368</v>
      </c>
      <c r="E19" s="59">
        <v>894.12631599999997</v>
      </c>
      <c r="F19" s="14">
        <f t="shared" si="0"/>
        <v>2.340000000550964</v>
      </c>
      <c r="G19" s="13">
        <f t="shared" si="1"/>
        <v>2231.1965806712356</v>
      </c>
      <c r="H19" s="12">
        <v>0.49271844660194175</v>
      </c>
      <c r="I19" s="11">
        <f t="shared" si="2"/>
        <v>1099.3517132918953</v>
      </c>
      <c r="J19" s="56"/>
    </row>
    <row r="20" spans="1:10" x14ac:dyDescent="0.3">
      <c r="A20" s="22">
        <v>1</v>
      </c>
      <c r="B20" s="3" t="s">
        <v>9</v>
      </c>
      <c r="C20" s="6">
        <v>5234</v>
      </c>
      <c r="D20" s="6">
        <v>1368</v>
      </c>
      <c r="E20" s="4">
        <v>810.06315800000004</v>
      </c>
      <c r="F20" s="21">
        <f t="shared" si="0"/>
        <v>2.120000000275482</v>
      </c>
      <c r="G20" s="20">
        <f t="shared" si="1"/>
        <v>2468.8679242074863</v>
      </c>
      <c r="H20" s="19">
        <v>0.47761194029850745</v>
      </c>
      <c r="I20" s="18">
        <f t="shared" si="2"/>
        <v>1179.1607996214859</v>
      </c>
      <c r="J20" s="56"/>
    </row>
    <row r="21" spans="1:10" x14ac:dyDescent="0.3">
      <c r="A21" s="16">
        <v>1</v>
      </c>
      <c r="B21" s="44" t="s">
        <v>8</v>
      </c>
      <c r="C21" s="15">
        <v>5370</v>
      </c>
      <c r="D21" s="15">
        <v>1368</v>
      </c>
      <c r="E21" s="59">
        <v>947.62105299999996</v>
      </c>
      <c r="F21" s="14">
        <f t="shared" si="0"/>
        <v>2.4800000009641874</v>
      </c>
      <c r="G21" s="13">
        <f t="shared" si="1"/>
        <v>2165.3225798033159</v>
      </c>
      <c r="H21" s="12">
        <v>0.4834469328140214</v>
      </c>
      <c r="I21" s="11">
        <f t="shared" si="2"/>
        <v>1046.8185597588572</v>
      </c>
      <c r="J21" s="56"/>
    </row>
    <row r="22" spans="1:10" x14ac:dyDescent="0.3">
      <c r="A22" s="22">
        <v>1</v>
      </c>
      <c r="B22" s="3" t="s">
        <v>10</v>
      </c>
      <c r="C22" s="6">
        <v>5196</v>
      </c>
      <c r="D22" s="6">
        <v>1368</v>
      </c>
      <c r="E22" s="4">
        <v>779.49473699999999</v>
      </c>
      <c r="F22" s="21">
        <f t="shared" si="0"/>
        <v>2.0400000004132233</v>
      </c>
      <c r="G22" s="20">
        <f t="shared" si="1"/>
        <v>2547.0588230134786</v>
      </c>
      <c r="H22" s="19">
        <v>0.4853801169590643</v>
      </c>
      <c r="I22" s="18">
        <f t="shared" si="2"/>
        <v>1236.2917094158988</v>
      </c>
      <c r="J22" s="56"/>
    </row>
    <row r="23" spans="1:10" x14ac:dyDescent="0.3">
      <c r="A23" s="16">
        <v>1</v>
      </c>
      <c r="B23" s="44" t="s">
        <v>32</v>
      </c>
      <c r="C23" s="15">
        <v>5141</v>
      </c>
      <c r="D23" s="15">
        <v>1368</v>
      </c>
      <c r="E23" s="59">
        <v>863.55789500000003</v>
      </c>
      <c r="F23" s="14">
        <f t="shared" si="0"/>
        <v>2.2600000006887053</v>
      </c>
      <c r="G23" s="13">
        <f t="shared" si="1"/>
        <v>2274.7787603687379</v>
      </c>
      <c r="H23" s="12">
        <v>0.47856430707876374</v>
      </c>
      <c r="I23" s="11">
        <f t="shared" si="2"/>
        <v>1088.6279212133543</v>
      </c>
      <c r="J23" s="56"/>
    </row>
    <row r="24" spans="1:10" x14ac:dyDescent="0.3">
      <c r="A24" s="22">
        <v>1</v>
      </c>
      <c r="B24" s="3" t="s">
        <v>31</v>
      </c>
      <c r="C24" s="6">
        <v>5406</v>
      </c>
      <c r="D24" s="6">
        <v>1368</v>
      </c>
      <c r="E24" s="4">
        <v>962.90526299999999</v>
      </c>
      <c r="F24" s="21">
        <f t="shared" si="0"/>
        <v>2.5199999995867768</v>
      </c>
      <c r="G24" s="20">
        <f t="shared" si="1"/>
        <v>2145.2380955898661</v>
      </c>
      <c r="H24" s="19">
        <v>0.47196029776674936</v>
      </c>
      <c r="I24" s="18">
        <f t="shared" si="2"/>
        <v>1012.4672103751675</v>
      </c>
      <c r="J24" s="56"/>
    </row>
    <row r="25" spans="1:10" x14ac:dyDescent="0.3">
      <c r="A25" s="10"/>
      <c r="B25" s="10"/>
      <c r="C25" s="10"/>
      <c r="D25" s="10"/>
      <c r="E25" s="10"/>
      <c r="F25" s="10"/>
      <c r="G25" s="10"/>
    </row>
    <row r="26" spans="1:10" x14ac:dyDescent="0.3">
      <c r="A26" s="10"/>
      <c r="B26" s="10"/>
      <c r="C26" s="10"/>
      <c r="D26" s="10"/>
      <c r="E26" s="10"/>
      <c r="F26" s="10"/>
      <c r="G26" s="10"/>
    </row>
    <row r="27" spans="1:10" x14ac:dyDescent="0.3">
      <c r="A27" s="10"/>
      <c r="B27" s="10"/>
      <c r="C27" s="10"/>
      <c r="D27" s="10"/>
      <c r="E27" s="10"/>
      <c r="F27" s="10"/>
      <c r="G27" s="10"/>
    </row>
    <row r="28" spans="1:10" x14ac:dyDescent="0.3">
      <c r="A28" s="10"/>
      <c r="B28" s="10"/>
      <c r="C28" s="10"/>
      <c r="D28" s="10"/>
      <c r="E28" s="10"/>
      <c r="F28" s="10"/>
      <c r="G28" s="10"/>
    </row>
    <row r="29" spans="1:10" x14ac:dyDescent="0.3">
      <c r="A29" s="10"/>
      <c r="B29" s="10"/>
      <c r="C29" s="10"/>
      <c r="D29" s="10"/>
      <c r="E29" s="10"/>
      <c r="F29" s="10"/>
      <c r="G29" s="10"/>
    </row>
    <row r="30" spans="1:10" x14ac:dyDescent="0.3">
      <c r="A30" s="10"/>
      <c r="B30" s="10"/>
      <c r="C30" s="10"/>
      <c r="D30" s="10"/>
      <c r="E30" s="10"/>
      <c r="F30" s="10"/>
      <c r="G30" s="10"/>
    </row>
    <row r="31" spans="1:10" x14ac:dyDescent="0.3">
      <c r="A31" s="10"/>
      <c r="B31" s="10"/>
      <c r="C31" s="10"/>
      <c r="D31" s="10"/>
      <c r="E31" s="10"/>
      <c r="F31" s="10"/>
      <c r="G31" s="10"/>
    </row>
    <row r="32" spans="1:10" x14ac:dyDescent="0.3">
      <c r="A32" s="10"/>
      <c r="B32" s="10"/>
      <c r="C32" s="10"/>
      <c r="D32" s="10"/>
      <c r="E32" s="10"/>
      <c r="F32" s="10"/>
      <c r="G32" s="10"/>
    </row>
    <row r="33" spans="1:7" x14ac:dyDescent="0.3">
      <c r="A33" s="10"/>
      <c r="B33" s="10"/>
      <c r="C33" s="10"/>
      <c r="D33" s="10"/>
      <c r="E33" s="10"/>
      <c r="F33" s="10"/>
      <c r="G33" s="10"/>
    </row>
    <row r="34" spans="1:7" x14ac:dyDescent="0.3">
      <c r="A34" s="10"/>
      <c r="B34" s="10"/>
      <c r="C34" s="10"/>
      <c r="D34" s="10"/>
      <c r="E34" s="10"/>
      <c r="F34" s="10"/>
      <c r="G34" s="10"/>
    </row>
    <row r="35" spans="1:7" x14ac:dyDescent="0.3">
      <c r="A35" s="10"/>
      <c r="B35" s="10"/>
      <c r="C35" s="10"/>
      <c r="D35" s="10"/>
      <c r="E35" s="10"/>
      <c r="F35" s="10"/>
      <c r="G35" s="10"/>
    </row>
    <row r="36" spans="1:7" x14ac:dyDescent="0.3">
      <c r="A36" s="10"/>
      <c r="B36" s="10"/>
      <c r="C36" s="10"/>
      <c r="D36" s="10"/>
      <c r="E36" s="10"/>
      <c r="F36" s="10"/>
      <c r="G36" s="10"/>
    </row>
    <row r="37" spans="1:7" x14ac:dyDescent="0.3">
      <c r="A37" s="10"/>
      <c r="B37" s="10"/>
      <c r="C37" s="10"/>
      <c r="D37" s="10"/>
      <c r="E37" s="10"/>
      <c r="F37" s="10"/>
      <c r="G37" s="10"/>
    </row>
    <row r="38" spans="1:7" x14ac:dyDescent="0.3">
      <c r="A38" s="10"/>
      <c r="B38" s="10"/>
      <c r="C38" s="10"/>
      <c r="D38" s="10"/>
      <c r="E38" s="10"/>
      <c r="F38" s="10"/>
      <c r="G38" s="10"/>
    </row>
    <row r="39" spans="1:7" x14ac:dyDescent="0.3">
      <c r="A39" s="10"/>
      <c r="B39" s="10"/>
      <c r="C39" s="10"/>
      <c r="D39" s="10"/>
      <c r="E39" s="10"/>
      <c r="F39" s="10"/>
      <c r="G39" s="10"/>
    </row>
    <row r="40" spans="1:7" x14ac:dyDescent="0.3">
      <c r="A40" s="10"/>
      <c r="B40" s="10"/>
      <c r="C40" s="10"/>
      <c r="D40" s="10"/>
      <c r="E40" s="10"/>
      <c r="F40" s="10"/>
      <c r="G40" s="10"/>
    </row>
    <row r="41" spans="1:7" x14ac:dyDescent="0.3">
      <c r="A41" s="10"/>
      <c r="B41" s="10"/>
      <c r="C41" s="10"/>
      <c r="D41" s="10"/>
      <c r="E41" s="10"/>
      <c r="F41" s="10"/>
      <c r="G41" s="10"/>
    </row>
    <row r="42" spans="1:7" x14ac:dyDescent="0.3">
      <c r="A42" s="10"/>
      <c r="B42" s="10"/>
      <c r="C42" s="10"/>
      <c r="D42" s="10"/>
      <c r="E42" s="10"/>
      <c r="F42" s="10"/>
      <c r="G42" s="10"/>
    </row>
    <row r="43" spans="1:7" x14ac:dyDescent="0.3">
      <c r="A43" s="10"/>
      <c r="B43" s="10"/>
      <c r="C43" s="10"/>
      <c r="D43" s="10"/>
      <c r="E43" s="10"/>
      <c r="F43" s="10"/>
      <c r="G43" s="10"/>
    </row>
    <row r="44" spans="1:7" x14ac:dyDescent="0.3">
      <c r="A44" s="10"/>
      <c r="B44" s="10"/>
      <c r="C44" s="10"/>
      <c r="D44" s="10"/>
      <c r="E44" s="10"/>
      <c r="F44" s="10"/>
      <c r="G44" s="10"/>
    </row>
  </sheetData>
  <mergeCells count="20">
    <mergeCell ref="A15:A16"/>
    <mergeCell ref="B15:B16"/>
    <mergeCell ref="A10:D10"/>
    <mergeCell ref="E10:G10"/>
    <mergeCell ref="H10:J10"/>
    <mergeCell ref="A11:D11"/>
    <mergeCell ref="E11:G11"/>
    <mergeCell ref="H11:J11"/>
    <mergeCell ref="A12:D12"/>
    <mergeCell ref="E12:G12"/>
    <mergeCell ref="H12:J12"/>
    <mergeCell ref="A13:D13"/>
    <mergeCell ref="E13:G13"/>
    <mergeCell ref="A6:J6"/>
    <mergeCell ref="A8:D8"/>
    <mergeCell ref="E8:G8"/>
    <mergeCell ref="H8:J8"/>
    <mergeCell ref="A9:D9"/>
    <mergeCell ref="E9:G9"/>
    <mergeCell ref="H9:J9"/>
  </mergeCells>
  <pageMargins left="0.7" right="0.7" top="0.75" bottom="0.75" header="0.3" footer="0.3"/>
  <pageSetup scale="78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51DE9D-44C2-4E70-87D9-CB09EFFDA8F5}">
  <sheetPr>
    <pageSetUpPr fitToPage="1"/>
  </sheetPr>
  <dimension ref="A6:N40"/>
  <sheetViews>
    <sheetView zoomScale="150" zoomScaleNormal="150" workbookViewId="0">
      <selection activeCell="M1" sqref="M1"/>
    </sheetView>
  </sheetViews>
  <sheetFormatPr defaultRowHeight="14.4" x14ac:dyDescent="0.3"/>
  <cols>
    <col min="1" max="1" width="4.44140625" bestFit="1" customWidth="1"/>
    <col min="2" max="2" width="19.6640625" bestFit="1" customWidth="1"/>
    <col min="3" max="3" width="14.88671875" bestFit="1" customWidth="1"/>
    <col min="4" max="4" width="10.5546875" bestFit="1" customWidth="1"/>
    <col min="5" max="5" width="11.33203125" bestFit="1" customWidth="1"/>
    <col min="6" max="6" width="8" bestFit="1" customWidth="1"/>
    <col min="7" max="7" width="17" bestFit="1" customWidth="1"/>
    <col min="10" max="10" width="13" customWidth="1"/>
    <col min="14" max="14" width="13.6640625" bestFit="1" customWidth="1"/>
  </cols>
  <sheetData>
    <row r="6" spans="1:14" ht="18" x14ac:dyDescent="0.3">
      <c r="A6" s="71" t="s">
        <v>87</v>
      </c>
      <c r="B6" s="71"/>
      <c r="C6" s="71"/>
      <c r="D6" s="71"/>
      <c r="E6" s="71"/>
      <c r="F6" s="71"/>
      <c r="G6" s="71"/>
      <c r="H6" s="71"/>
      <c r="I6" s="71"/>
      <c r="J6" s="71"/>
    </row>
    <row r="8" spans="1:14" x14ac:dyDescent="0.3">
      <c r="A8" s="63" t="s">
        <v>130</v>
      </c>
      <c r="B8" s="63"/>
      <c r="C8" s="63"/>
      <c r="D8" s="63"/>
      <c r="E8" s="63" t="s">
        <v>131</v>
      </c>
      <c r="F8" s="63"/>
      <c r="G8" s="63"/>
      <c r="H8" s="63" t="s">
        <v>69</v>
      </c>
      <c r="I8" s="63"/>
      <c r="J8" s="63"/>
    </row>
    <row r="9" spans="1:14" x14ac:dyDescent="0.3">
      <c r="A9" s="63" t="s">
        <v>132</v>
      </c>
      <c r="B9" s="63"/>
      <c r="C9" s="63"/>
      <c r="D9" s="63"/>
      <c r="E9" s="63" t="s">
        <v>133</v>
      </c>
      <c r="F9" s="63"/>
      <c r="G9" s="63"/>
      <c r="H9" s="63" t="s">
        <v>119</v>
      </c>
      <c r="I9" s="63"/>
      <c r="J9" s="63"/>
    </row>
    <row r="10" spans="1:14" x14ac:dyDescent="0.3">
      <c r="A10" s="63" t="s">
        <v>134</v>
      </c>
      <c r="B10" s="63"/>
      <c r="C10" s="63"/>
      <c r="D10" s="63"/>
      <c r="E10" s="63" t="s">
        <v>57</v>
      </c>
      <c r="F10" s="63"/>
      <c r="G10" s="63"/>
      <c r="H10" s="63" t="s">
        <v>135</v>
      </c>
      <c r="I10" s="63"/>
      <c r="J10" s="63"/>
    </row>
    <row r="11" spans="1:14" x14ac:dyDescent="0.3">
      <c r="A11" s="63" t="s">
        <v>136</v>
      </c>
      <c r="B11" s="63"/>
      <c r="C11" s="63"/>
      <c r="D11" s="63"/>
      <c r="E11" s="69" t="s">
        <v>137</v>
      </c>
      <c r="F11" s="70"/>
      <c r="G11" s="70"/>
      <c r="H11" s="63" t="s">
        <v>138</v>
      </c>
      <c r="I11" s="63"/>
      <c r="J11" s="63"/>
    </row>
    <row r="12" spans="1:14" x14ac:dyDescent="0.3">
      <c r="A12" s="63" t="s">
        <v>52</v>
      </c>
      <c r="B12" s="63"/>
      <c r="C12" s="63"/>
      <c r="D12" s="63"/>
      <c r="E12" s="63" t="s">
        <v>139</v>
      </c>
      <c r="F12" s="63"/>
      <c r="G12" s="63"/>
      <c r="H12" s="63" t="s">
        <v>81</v>
      </c>
      <c r="I12" s="63"/>
      <c r="J12" s="63"/>
    </row>
    <row r="13" spans="1:14" x14ac:dyDescent="0.3">
      <c r="A13" s="63" t="s">
        <v>140</v>
      </c>
      <c r="B13" s="63"/>
      <c r="C13" s="63"/>
      <c r="D13" s="63"/>
      <c r="E13" s="63" t="s">
        <v>48</v>
      </c>
      <c r="F13" s="63"/>
      <c r="G13" s="63"/>
    </row>
    <row r="14" spans="1:14" x14ac:dyDescent="0.3">
      <c r="B14" s="39"/>
      <c r="C14" s="40"/>
      <c r="D14" s="40"/>
      <c r="E14" s="34"/>
      <c r="F14" s="34"/>
      <c r="G14" s="34"/>
    </row>
    <row r="15" spans="1:14" x14ac:dyDescent="0.3">
      <c r="A15" s="66" t="s">
        <v>47</v>
      </c>
      <c r="B15" s="68" t="s">
        <v>46</v>
      </c>
      <c r="C15" s="42" t="s">
        <v>45</v>
      </c>
      <c r="D15" s="42" t="s">
        <v>44</v>
      </c>
      <c r="E15" s="42" t="s">
        <v>43</v>
      </c>
      <c r="F15" s="42" t="s">
        <v>42</v>
      </c>
      <c r="G15" s="33" t="s">
        <v>41</v>
      </c>
      <c r="H15" s="33" t="s">
        <v>40</v>
      </c>
      <c r="I15" s="32" t="s">
        <v>39</v>
      </c>
    </row>
    <row r="16" spans="1:14" x14ac:dyDescent="0.3">
      <c r="A16" s="66"/>
      <c r="B16" s="68"/>
      <c r="C16" s="43" t="s">
        <v>38</v>
      </c>
      <c r="D16" s="43" t="s">
        <v>37</v>
      </c>
      <c r="E16" s="43" t="s">
        <v>36</v>
      </c>
      <c r="F16" s="43" t="s">
        <v>35</v>
      </c>
      <c r="G16" s="31" t="s">
        <v>33</v>
      </c>
      <c r="H16" s="31" t="s">
        <v>34</v>
      </c>
      <c r="I16" s="30" t="s">
        <v>33</v>
      </c>
      <c r="N16" s="10"/>
    </row>
    <row r="17" spans="1:14" x14ac:dyDescent="0.3">
      <c r="A17" s="16">
        <v>1</v>
      </c>
      <c r="B17" s="44" t="s">
        <v>24</v>
      </c>
      <c r="C17" s="27">
        <v>4250</v>
      </c>
      <c r="D17" s="28">
        <v>912</v>
      </c>
      <c r="E17" s="27">
        <v>1025.95263</v>
      </c>
      <c r="F17" s="26">
        <f t="shared" ref="F17:F22" si="0">SUM(D17/12*E17)/43560</f>
        <v>1.789999997245179</v>
      </c>
      <c r="G17" s="25">
        <f t="shared" ref="G17:G22" si="1">SUM(C17/F17)</f>
        <v>2374.3016796317183</v>
      </c>
      <c r="H17" s="12">
        <v>0.45423892100192675</v>
      </c>
      <c r="I17" s="11">
        <f>G17*H17</f>
        <v>1078.500233088974</v>
      </c>
      <c r="L17" s="56"/>
      <c r="M17" s="56"/>
      <c r="N17" s="10"/>
    </row>
    <row r="18" spans="1:14" x14ac:dyDescent="0.3">
      <c r="A18" s="22">
        <v>1</v>
      </c>
      <c r="B18" s="3" t="s">
        <v>9</v>
      </c>
      <c r="C18" s="6">
        <v>4550</v>
      </c>
      <c r="D18" s="22">
        <v>912</v>
      </c>
      <c r="E18" s="6">
        <v>1054.6105299999999</v>
      </c>
      <c r="F18" s="21">
        <f t="shared" si="0"/>
        <v>1.8400000064279156</v>
      </c>
      <c r="G18" s="20">
        <f t="shared" si="1"/>
        <v>2472.8260783178712</v>
      </c>
      <c r="H18" s="19">
        <v>0.44900000000000001</v>
      </c>
      <c r="I18" s="18">
        <f t="shared" ref="I18:I22" si="2">G18*H18</f>
        <v>1110.2989091647241</v>
      </c>
      <c r="L18" s="56"/>
      <c r="M18" s="56"/>
      <c r="N18" s="10"/>
    </row>
    <row r="19" spans="1:14" x14ac:dyDescent="0.3">
      <c r="A19" s="16">
        <v>1</v>
      </c>
      <c r="B19" s="44" t="s">
        <v>8</v>
      </c>
      <c r="C19" s="15">
        <v>4290</v>
      </c>
      <c r="D19" s="16">
        <v>912</v>
      </c>
      <c r="E19" s="15">
        <v>1077.53684</v>
      </c>
      <c r="F19" s="14">
        <f t="shared" si="0"/>
        <v>1.8799999963269052</v>
      </c>
      <c r="G19" s="13">
        <f t="shared" si="1"/>
        <v>2281.9148980753671</v>
      </c>
      <c r="H19" s="12">
        <v>0.47064579256360078</v>
      </c>
      <c r="I19" s="11">
        <f t="shared" si="2"/>
        <v>1073.9736457673694</v>
      </c>
      <c r="L19" s="56"/>
      <c r="M19" s="56"/>
      <c r="N19" s="10"/>
    </row>
    <row r="20" spans="1:14" x14ac:dyDescent="0.3">
      <c r="A20" s="22">
        <v>1</v>
      </c>
      <c r="B20" s="3" t="s">
        <v>10</v>
      </c>
      <c r="C20" s="6">
        <v>4220</v>
      </c>
      <c r="D20" s="22">
        <v>912</v>
      </c>
      <c r="E20" s="6">
        <v>1020.22105</v>
      </c>
      <c r="F20" s="21">
        <f t="shared" si="0"/>
        <v>1.7799999954086316</v>
      </c>
      <c r="G20" s="20">
        <f t="shared" si="1"/>
        <v>2370.7865229691879</v>
      </c>
      <c r="H20" s="19">
        <v>0.45311004784688996</v>
      </c>
      <c r="I20" s="18">
        <f t="shared" si="2"/>
        <v>1074.2271948573307</v>
      </c>
      <c r="L20" s="56"/>
      <c r="M20" s="56"/>
      <c r="N20" s="10"/>
    </row>
    <row r="21" spans="1:14" x14ac:dyDescent="0.3">
      <c r="A21" s="16">
        <v>1</v>
      </c>
      <c r="B21" s="44" t="s">
        <v>32</v>
      </c>
      <c r="C21" s="15">
        <v>4370</v>
      </c>
      <c r="D21" s="16">
        <v>912</v>
      </c>
      <c r="E21" s="15">
        <v>1186.4368400000001</v>
      </c>
      <c r="F21" s="14">
        <f t="shared" si="0"/>
        <v>2.0699999963269056</v>
      </c>
      <c r="G21" s="13">
        <f t="shared" si="1"/>
        <v>2111.1111148571549</v>
      </c>
      <c r="H21" s="12">
        <v>0.42401960784313725</v>
      </c>
      <c r="I21" s="11">
        <f t="shared" si="2"/>
        <v>895.15250703501908</v>
      </c>
      <c r="L21" s="56"/>
      <c r="M21" s="56"/>
      <c r="N21" s="10"/>
    </row>
    <row r="22" spans="1:14" x14ac:dyDescent="0.3">
      <c r="A22" s="22">
        <v>1</v>
      </c>
      <c r="B22" s="3" t="s">
        <v>31</v>
      </c>
      <c r="C22" s="6">
        <v>4500</v>
      </c>
      <c r="D22" s="22">
        <v>912</v>
      </c>
      <c r="E22" s="6">
        <v>1089</v>
      </c>
      <c r="F22" s="21">
        <f t="shared" si="0"/>
        <v>1.9</v>
      </c>
      <c r="G22" s="20">
        <f t="shared" si="1"/>
        <v>2368.4210526315792</v>
      </c>
      <c r="H22" s="19">
        <v>0.43295398317664524</v>
      </c>
      <c r="I22" s="18">
        <f t="shared" si="2"/>
        <v>1025.4173285762652</v>
      </c>
      <c r="L22" s="56"/>
      <c r="M22" s="56"/>
      <c r="N22" s="10"/>
    </row>
    <row r="23" spans="1:14" x14ac:dyDescent="0.3">
      <c r="A23" s="10"/>
      <c r="B23" s="10"/>
      <c r="C23" s="10"/>
      <c r="D23" s="10"/>
      <c r="E23" s="10"/>
      <c r="F23" s="60"/>
      <c r="G23" s="60"/>
      <c r="I23" s="61"/>
    </row>
    <row r="24" spans="1:14" x14ac:dyDescent="0.3">
      <c r="A24" s="10"/>
      <c r="B24" s="10"/>
      <c r="C24" s="10"/>
      <c r="D24" s="10"/>
      <c r="E24" s="10"/>
      <c r="F24" s="60"/>
      <c r="G24" s="60"/>
      <c r="I24" s="61"/>
    </row>
    <row r="25" spans="1:14" x14ac:dyDescent="0.3">
      <c r="A25" s="10"/>
      <c r="B25" s="10"/>
      <c r="C25" s="10"/>
      <c r="D25" s="10"/>
      <c r="E25" s="10"/>
      <c r="F25" s="60"/>
      <c r="G25" s="60"/>
      <c r="I25" s="61"/>
    </row>
    <row r="26" spans="1:14" x14ac:dyDescent="0.3">
      <c r="A26" s="10"/>
      <c r="B26" s="10"/>
      <c r="C26" s="10"/>
      <c r="D26" s="10"/>
      <c r="E26" s="10"/>
      <c r="F26" s="60"/>
      <c r="G26" s="60"/>
      <c r="I26" s="61"/>
    </row>
    <row r="27" spans="1:14" x14ac:dyDescent="0.3">
      <c r="A27" s="10"/>
      <c r="B27" s="10"/>
      <c r="C27" s="10"/>
      <c r="D27" s="10"/>
      <c r="E27" s="10"/>
      <c r="F27" s="60"/>
      <c r="G27" s="60"/>
      <c r="I27" s="61"/>
    </row>
    <row r="28" spans="1:14" x14ac:dyDescent="0.3">
      <c r="A28" s="10"/>
      <c r="B28" s="10"/>
      <c r="C28" s="10"/>
      <c r="D28" s="10"/>
      <c r="E28" s="10"/>
      <c r="F28" s="60"/>
      <c r="G28" s="60"/>
      <c r="I28" s="61"/>
    </row>
    <row r="29" spans="1:14" x14ac:dyDescent="0.3">
      <c r="A29" s="10"/>
      <c r="B29" s="10"/>
      <c r="C29" s="10"/>
      <c r="D29" s="10"/>
      <c r="E29" s="10"/>
      <c r="F29" s="60"/>
      <c r="G29" s="60"/>
      <c r="I29" s="61"/>
    </row>
    <row r="30" spans="1:14" x14ac:dyDescent="0.3">
      <c r="A30" s="10"/>
      <c r="B30" s="10"/>
      <c r="C30" s="10"/>
      <c r="D30" s="10"/>
      <c r="E30" s="10"/>
      <c r="F30" s="60"/>
      <c r="G30" s="60"/>
    </row>
    <row r="31" spans="1:14" x14ac:dyDescent="0.3">
      <c r="A31" s="10"/>
      <c r="B31" s="10"/>
      <c r="C31" s="10"/>
      <c r="D31" s="10"/>
      <c r="E31" s="10"/>
      <c r="F31" s="10"/>
      <c r="G31" s="10"/>
    </row>
    <row r="32" spans="1:14" x14ac:dyDescent="0.3">
      <c r="A32" s="10"/>
      <c r="B32" s="10"/>
      <c r="C32" s="10"/>
      <c r="D32" s="10"/>
      <c r="E32" s="10"/>
      <c r="F32" s="10"/>
      <c r="G32" s="10"/>
    </row>
    <row r="33" spans="1:7" x14ac:dyDescent="0.3">
      <c r="A33" s="10"/>
      <c r="C33" s="10"/>
      <c r="D33" s="10"/>
      <c r="E33" s="10"/>
      <c r="F33" s="10"/>
      <c r="G33" s="10"/>
    </row>
    <row r="34" spans="1:7" x14ac:dyDescent="0.3">
      <c r="A34" s="10"/>
      <c r="C34" s="10"/>
      <c r="D34" s="10"/>
      <c r="E34" s="10"/>
      <c r="F34" s="10"/>
      <c r="G34" s="10"/>
    </row>
    <row r="35" spans="1:7" x14ac:dyDescent="0.3">
      <c r="A35" s="10"/>
      <c r="B35" s="10"/>
      <c r="C35" s="10"/>
      <c r="D35" s="10"/>
      <c r="E35" s="10"/>
      <c r="F35" s="10"/>
      <c r="G35" s="10"/>
    </row>
    <row r="36" spans="1:7" x14ac:dyDescent="0.3">
      <c r="A36" s="10"/>
      <c r="B36" s="10"/>
      <c r="C36" s="10"/>
      <c r="D36" s="10"/>
      <c r="E36" s="10"/>
      <c r="F36" s="10"/>
      <c r="G36" s="10"/>
    </row>
    <row r="37" spans="1:7" x14ac:dyDescent="0.3">
      <c r="A37" s="10"/>
      <c r="B37" s="10"/>
      <c r="C37" s="10"/>
      <c r="D37" s="10"/>
      <c r="E37" s="10"/>
      <c r="F37" s="10"/>
      <c r="G37" s="10"/>
    </row>
    <row r="38" spans="1:7" x14ac:dyDescent="0.3">
      <c r="A38" s="10"/>
      <c r="B38" s="10"/>
      <c r="C38" s="10"/>
      <c r="D38" s="10"/>
      <c r="E38" s="10"/>
      <c r="F38" s="10"/>
      <c r="G38" s="10"/>
    </row>
    <row r="39" spans="1:7" x14ac:dyDescent="0.3">
      <c r="A39" s="10"/>
      <c r="B39" s="10"/>
      <c r="C39" s="10"/>
      <c r="D39" s="10"/>
      <c r="E39" s="10"/>
      <c r="F39" s="10"/>
      <c r="G39" s="10"/>
    </row>
    <row r="40" spans="1:7" x14ac:dyDescent="0.3">
      <c r="A40" s="10"/>
      <c r="B40" s="10"/>
      <c r="C40" s="10"/>
      <c r="D40" s="10"/>
      <c r="E40" s="10"/>
      <c r="F40" s="10"/>
      <c r="G40" s="10"/>
    </row>
  </sheetData>
  <mergeCells count="20">
    <mergeCell ref="A15:A16"/>
    <mergeCell ref="B15:B16"/>
    <mergeCell ref="A10:D10"/>
    <mergeCell ref="E10:G10"/>
    <mergeCell ref="H10:J10"/>
    <mergeCell ref="A11:D11"/>
    <mergeCell ref="E11:G11"/>
    <mergeCell ref="H11:J11"/>
    <mergeCell ref="A12:D12"/>
    <mergeCell ref="E12:G12"/>
    <mergeCell ref="H12:J12"/>
    <mergeCell ref="A13:D13"/>
    <mergeCell ref="E13:G13"/>
    <mergeCell ref="A6:J6"/>
    <mergeCell ref="A8:D8"/>
    <mergeCell ref="E8:G8"/>
    <mergeCell ref="H8:J8"/>
    <mergeCell ref="A9:D9"/>
    <mergeCell ref="E9:G9"/>
    <mergeCell ref="H9:J9"/>
  </mergeCells>
  <pageMargins left="0.7" right="0.7" top="0.75" bottom="0.75" header="0.3" footer="0.3"/>
  <pageSetup scale="81" orientation="portrait" r:id="rId1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3D5BF88-7D5E-4E2A-9DC5-8C1C2DA694E6}">
  <sheetPr>
    <pageSetUpPr fitToPage="1"/>
  </sheetPr>
  <dimension ref="A6:N22"/>
  <sheetViews>
    <sheetView zoomScale="150" zoomScaleNormal="150" workbookViewId="0">
      <selection activeCell="M1" sqref="M1"/>
    </sheetView>
  </sheetViews>
  <sheetFormatPr defaultRowHeight="14.4" x14ac:dyDescent="0.3"/>
  <cols>
    <col min="1" max="1" width="4.44140625" bestFit="1" customWidth="1"/>
    <col min="2" max="2" width="23.88671875" bestFit="1" customWidth="1"/>
    <col min="3" max="3" width="14.88671875" bestFit="1" customWidth="1"/>
    <col min="4" max="4" width="12.5546875" customWidth="1"/>
    <col min="5" max="5" width="11.88671875" customWidth="1"/>
    <col min="7" max="7" width="18.5546875" customWidth="1"/>
    <col min="10" max="10" width="10.6640625" customWidth="1"/>
    <col min="12" max="12" width="13.6640625" bestFit="1" customWidth="1"/>
  </cols>
  <sheetData>
    <row r="6" spans="1:11" ht="18" x14ac:dyDescent="0.3">
      <c r="A6" s="71" t="s">
        <v>87</v>
      </c>
      <c r="B6" s="71"/>
      <c r="C6" s="71"/>
      <c r="D6" s="71"/>
      <c r="E6" s="71"/>
      <c r="F6" s="71"/>
      <c r="G6" s="71"/>
      <c r="H6" s="71"/>
      <c r="I6" s="71"/>
      <c r="J6" s="71"/>
      <c r="K6" s="71"/>
    </row>
    <row r="8" spans="1:11" x14ac:dyDescent="0.3">
      <c r="A8" s="63" t="s">
        <v>141</v>
      </c>
      <c r="B8" s="63"/>
      <c r="C8" s="63"/>
      <c r="D8" s="63"/>
      <c r="E8" s="63" t="s">
        <v>68</v>
      </c>
      <c r="F8" s="63"/>
      <c r="G8" s="63"/>
      <c r="H8" s="63" t="s">
        <v>62</v>
      </c>
      <c r="I8" s="63"/>
      <c r="J8" s="63"/>
      <c r="K8" s="55"/>
    </row>
    <row r="9" spans="1:11" x14ac:dyDescent="0.3">
      <c r="A9" s="63" t="s">
        <v>142</v>
      </c>
      <c r="B9" s="63"/>
      <c r="C9" s="63"/>
      <c r="D9" s="63"/>
      <c r="E9" s="69" t="s">
        <v>143</v>
      </c>
      <c r="F9" s="69"/>
      <c r="G9" s="69"/>
      <c r="H9" s="63" t="s">
        <v>144</v>
      </c>
      <c r="I9" s="63"/>
      <c r="J9" s="63"/>
      <c r="K9" s="55"/>
    </row>
    <row r="10" spans="1:11" x14ac:dyDescent="0.3">
      <c r="A10" s="63" t="s">
        <v>145</v>
      </c>
      <c r="B10" s="63"/>
      <c r="C10" s="63"/>
      <c r="D10" s="63"/>
      <c r="E10" s="69" t="s">
        <v>146</v>
      </c>
      <c r="F10" s="69"/>
      <c r="G10" s="69"/>
      <c r="H10" s="35" t="s">
        <v>147</v>
      </c>
      <c r="I10" s="35"/>
      <c r="J10" s="35"/>
      <c r="K10" s="35"/>
    </row>
    <row r="11" spans="1:11" x14ac:dyDescent="0.3">
      <c r="A11" s="63" t="s">
        <v>148</v>
      </c>
      <c r="B11" s="63"/>
      <c r="C11" s="63"/>
      <c r="D11" s="63"/>
      <c r="E11" s="69" t="s">
        <v>149</v>
      </c>
      <c r="F11" s="69"/>
      <c r="G11" s="69"/>
      <c r="H11" s="35" t="s">
        <v>150</v>
      </c>
      <c r="I11" s="35"/>
      <c r="J11" s="35"/>
      <c r="K11" s="55"/>
    </row>
    <row r="12" spans="1:11" x14ac:dyDescent="0.3">
      <c r="A12" s="63" t="s">
        <v>151</v>
      </c>
      <c r="B12" s="63"/>
      <c r="C12" s="63"/>
      <c r="D12" s="63"/>
      <c r="E12" s="63" t="s">
        <v>152</v>
      </c>
      <c r="F12" s="63"/>
      <c r="G12" s="63"/>
      <c r="H12" s="35" t="s">
        <v>153</v>
      </c>
      <c r="I12" s="35"/>
      <c r="J12" s="35"/>
      <c r="K12" s="55"/>
    </row>
    <row r="13" spans="1:11" x14ac:dyDescent="0.3">
      <c r="A13" s="63" t="s">
        <v>154</v>
      </c>
      <c r="B13" s="63"/>
      <c r="C13" s="63"/>
      <c r="D13" s="63"/>
      <c r="E13" s="63" t="s">
        <v>48</v>
      </c>
      <c r="F13" s="63"/>
      <c r="G13" s="63"/>
    </row>
    <row r="14" spans="1:11" x14ac:dyDescent="0.3">
      <c r="B14" s="39"/>
      <c r="C14" s="40"/>
      <c r="D14" s="40"/>
      <c r="E14" s="34"/>
      <c r="F14" s="34"/>
      <c r="G14" s="34"/>
    </row>
    <row r="15" spans="1:11" x14ac:dyDescent="0.3">
      <c r="A15" s="66" t="s">
        <v>47</v>
      </c>
      <c r="B15" s="68" t="s">
        <v>46</v>
      </c>
      <c r="C15" s="42" t="s">
        <v>45</v>
      </c>
      <c r="D15" s="42" t="s">
        <v>44</v>
      </c>
      <c r="E15" s="42" t="s">
        <v>43</v>
      </c>
      <c r="F15" s="42" t="s">
        <v>42</v>
      </c>
      <c r="G15" s="33" t="s">
        <v>41</v>
      </c>
      <c r="H15" s="33" t="s">
        <v>40</v>
      </c>
      <c r="I15" s="32" t="s">
        <v>39</v>
      </c>
    </row>
    <row r="16" spans="1:11" x14ac:dyDescent="0.3">
      <c r="A16" s="66"/>
      <c r="B16" s="68"/>
      <c r="C16" s="43" t="s">
        <v>38</v>
      </c>
      <c r="D16" s="43" t="s">
        <v>37</v>
      </c>
      <c r="E16" s="43" t="s">
        <v>36</v>
      </c>
      <c r="F16" s="43" t="s">
        <v>35</v>
      </c>
      <c r="G16" s="31" t="s">
        <v>33</v>
      </c>
      <c r="H16" s="31" t="s">
        <v>34</v>
      </c>
      <c r="I16" s="30" t="s">
        <v>33</v>
      </c>
    </row>
    <row r="17" spans="1:14" x14ac:dyDescent="0.3">
      <c r="A17" s="16">
        <v>1</v>
      </c>
      <c r="B17" s="44" t="s">
        <v>32</v>
      </c>
      <c r="C17" s="27">
        <v>1628</v>
      </c>
      <c r="D17" s="28">
        <v>304</v>
      </c>
      <c r="E17" s="27">
        <v>1209</v>
      </c>
      <c r="F17" s="26">
        <f t="shared" ref="F17:F22" si="0">SUM(D17/12*E17)/43560</f>
        <v>0.70312213039485771</v>
      </c>
      <c r="G17" s="25">
        <f t="shared" ref="G17:G22" si="1">SUM(C17/F17)</f>
        <v>2315.3872273736447</v>
      </c>
      <c r="H17" s="12">
        <v>0.43584623065401895</v>
      </c>
      <c r="I17" s="11">
        <f>G17*H17</f>
        <v>1009.152795555263</v>
      </c>
      <c r="L17" s="56"/>
      <c r="N17" s="56"/>
    </row>
    <row r="18" spans="1:14" x14ac:dyDescent="0.3">
      <c r="A18" s="22">
        <v>1</v>
      </c>
      <c r="B18" s="3" t="s">
        <v>8</v>
      </c>
      <c r="C18" s="6">
        <v>1976</v>
      </c>
      <c r="D18" s="22">
        <v>304</v>
      </c>
      <c r="E18" s="6">
        <v>1164</v>
      </c>
      <c r="F18" s="21">
        <f t="shared" si="0"/>
        <v>0.67695133149678599</v>
      </c>
      <c r="G18" s="20">
        <f t="shared" si="1"/>
        <v>2918.9690721649486</v>
      </c>
      <c r="H18" s="19">
        <v>0.47897535041082645</v>
      </c>
      <c r="I18" s="18">
        <f t="shared" ref="I18:I22" si="2">G18*H18</f>
        <v>1398.1142341785712</v>
      </c>
      <c r="L18" s="56"/>
      <c r="N18" s="56"/>
    </row>
    <row r="19" spans="1:14" x14ac:dyDescent="0.3">
      <c r="A19" s="16">
        <v>1</v>
      </c>
      <c r="B19" s="44" t="s">
        <v>9</v>
      </c>
      <c r="C19" s="15">
        <v>1974</v>
      </c>
      <c r="D19" s="16">
        <v>304</v>
      </c>
      <c r="E19" s="15">
        <v>1164</v>
      </c>
      <c r="F19" s="14">
        <f t="shared" si="0"/>
        <v>0.67695133149678599</v>
      </c>
      <c r="G19" s="13">
        <f t="shared" si="1"/>
        <v>2916.0146500271298</v>
      </c>
      <c r="H19" s="12">
        <v>0.45283950617283952</v>
      </c>
      <c r="I19" s="11">
        <f t="shared" si="2"/>
        <v>1320.486634111051</v>
      </c>
      <c r="L19" s="56"/>
      <c r="N19" s="56"/>
    </row>
    <row r="20" spans="1:14" x14ac:dyDescent="0.3">
      <c r="A20" s="22">
        <v>1</v>
      </c>
      <c r="B20" s="3" t="s">
        <v>10</v>
      </c>
      <c r="C20" s="6">
        <v>1932</v>
      </c>
      <c r="D20" s="22">
        <v>304</v>
      </c>
      <c r="E20" s="6">
        <v>1209</v>
      </c>
      <c r="F20" s="21">
        <f t="shared" si="0"/>
        <v>0.70312213039485771</v>
      </c>
      <c r="G20" s="20">
        <f t="shared" si="1"/>
        <v>2747.7445474729006</v>
      </c>
      <c r="H20" s="19">
        <v>0.4594463331714424</v>
      </c>
      <c r="I20" s="18">
        <f t="shared" si="2"/>
        <v>1262.4411568282485</v>
      </c>
      <c r="L20" s="56"/>
      <c r="N20" s="56"/>
    </row>
    <row r="21" spans="1:14" x14ac:dyDescent="0.3">
      <c r="A21" s="16">
        <v>1</v>
      </c>
      <c r="B21" s="44" t="s">
        <v>24</v>
      </c>
      <c r="C21" s="15">
        <v>1858</v>
      </c>
      <c r="D21" s="16">
        <v>304</v>
      </c>
      <c r="E21" s="15">
        <v>1164</v>
      </c>
      <c r="F21" s="14">
        <f t="shared" si="0"/>
        <v>0.67695133149678599</v>
      </c>
      <c r="G21" s="13">
        <f t="shared" si="1"/>
        <v>2744.658166033641</v>
      </c>
      <c r="H21" s="12">
        <v>0.47149231531978186</v>
      </c>
      <c r="I21" s="11">
        <f t="shared" si="2"/>
        <v>1294.0852334645476</v>
      </c>
      <c r="L21" s="56"/>
      <c r="N21" s="56"/>
    </row>
    <row r="22" spans="1:14" x14ac:dyDescent="0.3">
      <c r="A22" s="22">
        <v>1</v>
      </c>
      <c r="B22" s="3" t="s">
        <v>31</v>
      </c>
      <c r="C22" s="6">
        <v>1676</v>
      </c>
      <c r="D22" s="22">
        <v>304</v>
      </c>
      <c r="E22" s="6">
        <v>1209</v>
      </c>
      <c r="F22" s="21">
        <f t="shared" si="0"/>
        <v>0.70312213039485771</v>
      </c>
      <c r="G22" s="20">
        <f t="shared" si="1"/>
        <v>2383.6541726524747</v>
      </c>
      <c r="H22" s="19">
        <v>0.43731918997107039</v>
      </c>
      <c r="I22" s="18">
        <f t="shared" si="2"/>
        <v>1042.4177119555422</v>
      </c>
      <c r="L22" s="56"/>
      <c r="N22" s="56"/>
    </row>
  </sheetData>
  <mergeCells count="17">
    <mergeCell ref="A15:A16"/>
    <mergeCell ref="B15:B16"/>
    <mergeCell ref="A10:D10"/>
    <mergeCell ref="E10:G10"/>
    <mergeCell ref="A11:D11"/>
    <mergeCell ref="E11:G11"/>
    <mergeCell ref="A12:D12"/>
    <mergeCell ref="E12:G12"/>
    <mergeCell ref="A13:D13"/>
    <mergeCell ref="E13:G13"/>
    <mergeCell ref="A6:K6"/>
    <mergeCell ref="A8:D8"/>
    <mergeCell ref="E8:G8"/>
    <mergeCell ref="H8:J8"/>
    <mergeCell ref="A9:D9"/>
    <mergeCell ref="E9:G9"/>
    <mergeCell ref="H9:J9"/>
  </mergeCells>
  <pageMargins left="0.7" right="0.7" top="0.75" bottom="0.75" header="0.3" footer="0.3"/>
  <pageSetup scale="74" orientation="portrait" r:id="rId1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A4B7C3-25E1-4BF5-A00A-68EFFA97F2C6}">
  <sheetPr>
    <pageSetUpPr fitToPage="1"/>
  </sheetPr>
  <dimension ref="A6:N24"/>
  <sheetViews>
    <sheetView zoomScale="150" zoomScaleNormal="150" workbookViewId="0">
      <selection activeCell="M1" sqref="M1"/>
    </sheetView>
  </sheetViews>
  <sheetFormatPr defaultRowHeight="14.4" x14ac:dyDescent="0.3"/>
  <cols>
    <col min="1" max="1" width="4.44140625" bestFit="1" customWidth="1"/>
    <col min="2" max="2" width="23.88671875" bestFit="1" customWidth="1"/>
    <col min="3" max="3" width="14.88671875" bestFit="1" customWidth="1"/>
    <col min="4" max="4" width="12.5546875" customWidth="1"/>
    <col min="5" max="5" width="11.88671875" customWidth="1"/>
    <col min="7" max="7" width="18.5546875" customWidth="1"/>
    <col min="10" max="10" width="10.6640625" customWidth="1"/>
    <col min="12" max="12" width="13.6640625" bestFit="1" customWidth="1"/>
  </cols>
  <sheetData>
    <row r="6" spans="1:11" ht="18" x14ac:dyDescent="0.3">
      <c r="A6" s="71" t="s">
        <v>87</v>
      </c>
      <c r="B6" s="71"/>
      <c r="C6" s="71"/>
      <c r="D6" s="71"/>
      <c r="E6" s="71"/>
      <c r="F6" s="71"/>
      <c r="G6" s="71"/>
      <c r="H6" s="71"/>
      <c r="I6" s="71"/>
      <c r="J6" s="71"/>
      <c r="K6" s="71"/>
    </row>
    <row r="8" spans="1:11" x14ac:dyDescent="0.3">
      <c r="A8" s="63" t="s">
        <v>155</v>
      </c>
      <c r="B8" s="63"/>
      <c r="C8" s="63"/>
      <c r="D8" s="63"/>
      <c r="E8" s="63" t="s">
        <v>156</v>
      </c>
      <c r="F8" s="63"/>
      <c r="G8" s="63"/>
      <c r="H8" s="63" t="s">
        <v>116</v>
      </c>
      <c r="I8" s="63"/>
      <c r="J8" s="63"/>
      <c r="K8" s="55"/>
    </row>
    <row r="9" spans="1:11" x14ac:dyDescent="0.3">
      <c r="A9" s="63" t="s">
        <v>157</v>
      </c>
      <c r="B9" s="63"/>
      <c r="C9" s="63"/>
      <c r="D9" s="63"/>
      <c r="E9" s="69" t="s">
        <v>158</v>
      </c>
      <c r="F9" s="69"/>
      <c r="G9" s="69"/>
      <c r="H9" s="63" t="s">
        <v>104</v>
      </c>
      <c r="I9" s="63"/>
      <c r="J9" s="63"/>
      <c r="K9" s="55"/>
    </row>
    <row r="10" spans="1:11" x14ac:dyDescent="0.3">
      <c r="A10" s="63" t="s">
        <v>159</v>
      </c>
      <c r="B10" s="63"/>
      <c r="C10" s="63"/>
      <c r="D10" s="63"/>
      <c r="E10" s="69" t="s">
        <v>160</v>
      </c>
      <c r="F10" s="69"/>
      <c r="G10" s="69"/>
      <c r="H10" s="35" t="s">
        <v>161</v>
      </c>
      <c r="I10" s="35"/>
      <c r="J10" s="35"/>
      <c r="K10" s="35"/>
    </row>
    <row r="11" spans="1:11" x14ac:dyDescent="0.3">
      <c r="A11" s="63" t="s">
        <v>108</v>
      </c>
      <c r="B11" s="63"/>
      <c r="C11" s="63"/>
      <c r="D11" s="63"/>
      <c r="E11" s="69" t="s">
        <v>96</v>
      </c>
      <c r="F11" s="69"/>
      <c r="G11" s="69"/>
      <c r="H11" s="35" t="s">
        <v>162</v>
      </c>
      <c r="I11" s="35"/>
      <c r="J11" s="35"/>
      <c r="K11" s="55"/>
    </row>
    <row r="12" spans="1:11" x14ac:dyDescent="0.3">
      <c r="A12" s="63" t="s">
        <v>52</v>
      </c>
      <c r="B12" s="63"/>
      <c r="C12" s="63"/>
      <c r="D12" s="63"/>
      <c r="E12" s="63" t="s">
        <v>112</v>
      </c>
      <c r="F12" s="63"/>
      <c r="G12" s="63"/>
      <c r="H12" s="35" t="s">
        <v>81</v>
      </c>
      <c r="I12" s="35"/>
      <c r="J12" s="35"/>
      <c r="K12" s="55"/>
    </row>
    <row r="13" spans="1:11" x14ac:dyDescent="0.3">
      <c r="A13" s="63" t="s">
        <v>163</v>
      </c>
      <c r="B13" s="63"/>
      <c r="C13" s="63"/>
      <c r="D13" s="63"/>
      <c r="E13" s="63" t="s">
        <v>48</v>
      </c>
      <c r="F13" s="63"/>
      <c r="G13" s="63"/>
    </row>
    <row r="14" spans="1:11" x14ac:dyDescent="0.3">
      <c r="B14" s="39"/>
      <c r="C14" s="40"/>
      <c r="D14" s="40"/>
      <c r="E14" s="34"/>
      <c r="F14" s="34"/>
      <c r="G14" s="34"/>
    </row>
    <row r="15" spans="1:11" x14ac:dyDescent="0.3">
      <c r="A15" s="66" t="s">
        <v>47</v>
      </c>
      <c r="B15" s="68" t="s">
        <v>46</v>
      </c>
      <c r="C15" s="42" t="s">
        <v>45</v>
      </c>
      <c r="D15" s="42" t="s">
        <v>44</v>
      </c>
      <c r="E15" s="42" t="s">
        <v>43</v>
      </c>
      <c r="F15" s="42" t="s">
        <v>42</v>
      </c>
      <c r="G15" s="33" t="s">
        <v>41</v>
      </c>
      <c r="H15" s="33" t="s">
        <v>40</v>
      </c>
      <c r="I15" s="32" t="s">
        <v>39</v>
      </c>
    </row>
    <row r="16" spans="1:11" x14ac:dyDescent="0.3">
      <c r="A16" s="66"/>
      <c r="B16" s="68"/>
      <c r="C16" s="43" t="s">
        <v>38</v>
      </c>
      <c r="D16" s="43" t="s">
        <v>37</v>
      </c>
      <c r="E16" s="43" t="s">
        <v>36</v>
      </c>
      <c r="F16" s="43" t="s">
        <v>35</v>
      </c>
      <c r="G16" s="31" t="s">
        <v>33</v>
      </c>
      <c r="H16" s="31" t="s">
        <v>34</v>
      </c>
      <c r="I16" s="30" t="s">
        <v>33</v>
      </c>
    </row>
    <row r="17" spans="1:14" x14ac:dyDescent="0.3">
      <c r="A17" s="16">
        <v>1</v>
      </c>
      <c r="B17" s="44" t="s">
        <v>32</v>
      </c>
      <c r="C17" s="27">
        <v>4470</v>
      </c>
      <c r="D17" s="27">
        <v>1140</v>
      </c>
      <c r="E17" s="27">
        <v>1237.5999999999999</v>
      </c>
      <c r="F17" s="26">
        <f t="shared" ref="F17:F24" si="0">SUM(D17/12*E17)/43560</f>
        <v>2.6990817263544531</v>
      </c>
      <c r="G17" s="25">
        <f t="shared" ref="G17:G24" si="1">SUM(C17/F17)</f>
        <v>1656.1188037968227</v>
      </c>
      <c r="H17" s="12">
        <v>0.4469328140214216</v>
      </c>
      <c r="I17" s="11">
        <f>G17*H17</f>
        <v>740.17383733470456</v>
      </c>
      <c r="L17" s="56"/>
      <c r="N17" s="56"/>
    </row>
    <row r="18" spans="1:14" x14ac:dyDescent="0.3">
      <c r="A18" s="22">
        <v>1</v>
      </c>
      <c r="B18" s="3" t="s">
        <v>8</v>
      </c>
      <c r="C18" s="6">
        <v>4450</v>
      </c>
      <c r="D18" s="6">
        <v>1140</v>
      </c>
      <c r="E18" s="6">
        <v>1097.4000000000001</v>
      </c>
      <c r="F18" s="21">
        <f t="shared" si="0"/>
        <v>2.3933195592286505</v>
      </c>
      <c r="G18" s="20">
        <f t="shared" si="1"/>
        <v>1859.3421772035335</v>
      </c>
      <c r="H18" s="19">
        <v>0.46807465618860511</v>
      </c>
      <c r="I18" s="18">
        <f t="shared" ref="I18:I24" si="2">G18*H18</f>
        <v>870.31095033151644</v>
      </c>
      <c r="L18" s="56"/>
      <c r="N18" s="56"/>
    </row>
    <row r="19" spans="1:14" x14ac:dyDescent="0.3">
      <c r="A19" s="16">
        <v>1</v>
      </c>
      <c r="B19" s="44" t="s">
        <v>9</v>
      </c>
      <c r="C19" s="15">
        <v>4850</v>
      </c>
      <c r="D19" s="15">
        <v>1140</v>
      </c>
      <c r="E19" s="15">
        <v>1210.2</v>
      </c>
      <c r="F19" s="14">
        <f t="shared" si="0"/>
        <v>2.6393250688705234</v>
      </c>
      <c r="G19" s="13">
        <f t="shared" si="1"/>
        <v>1837.591002792057</v>
      </c>
      <c r="H19" s="12">
        <v>0.44692195831313619</v>
      </c>
      <c r="I19" s="11">
        <f t="shared" si="2"/>
        <v>821.25976954642579</v>
      </c>
      <c r="L19" s="56"/>
      <c r="N19" s="56"/>
    </row>
    <row r="20" spans="1:14" x14ac:dyDescent="0.3">
      <c r="A20" s="22">
        <v>1</v>
      </c>
      <c r="B20" s="3" t="s">
        <v>10</v>
      </c>
      <c r="C20" s="6">
        <v>4470</v>
      </c>
      <c r="D20" s="6">
        <v>1140</v>
      </c>
      <c r="E20" s="6">
        <v>1394.2</v>
      </c>
      <c r="F20" s="21">
        <f t="shared" si="0"/>
        <v>3.0406106519742884</v>
      </c>
      <c r="G20" s="20">
        <f t="shared" si="1"/>
        <v>1470.0994344993167</v>
      </c>
      <c r="H20" s="19">
        <v>0.44559330379123585</v>
      </c>
      <c r="I20" s="18">
        <f t="shared" si="2"/>
        <v>655.06646392017808</v>
      </c>
      <c r="L20" s="56"/>
      <c r="N20" s="56"/>
    </row>
    <row r="21" spans="1:14" x14ac:dyDescent="0.3">
      <c r="A21" s="16">
        <v>1</v>
      </c>
      <c r="B21" s="44" t="s">
        <v>24</v>
      </c>
      <c r="C21" s="15">
        <v>4280</v>
      </c>
      <c r="D21" s="15">
        <v>1064</v>
      </c>
      <c r="E21" s="15">
        <v>1317.6666700000001</v>
      </c>
      <c r="F21" s="14">
        <f t="shared" si="0"/>
        <v>2.6821191782981333</v>
      </c>
      <c r="G21" s="13">
        <f t="shared" si="1"/>
        <v>1595.7531024835962</v>
      </c>
      <c r="H21" s="12">
        <v>0.46213592233009709</v>
      </c>
      <c r="I21" s="11">
        <f t="shared" si="2"/>
        <v>737.45483182737064</v>
      </c>
      <c r="L21" s="56"/>
      <c r="N21" s="56"/>
    </row>
    <row r="22" spans="1:14" x14ac:dyDescent="0.3">
      <c r="A22" s="22">
        <v>1</v>
      </c>
      <c r="B22" s="3" t="s">
        <v>11</v>
      </c>
      <c r="C22" s="6">
        <v>4580</v>
      </c>
      <c r="D22" s="6">
        <v>1216</v>
      </c>
      <c r="E22" s="6">
        <v>1326.1666700000001</v>
      </c>
      <c r="F22" s="21">
        <f t="shared" si="0"/>
        <v>3.0850525534129174</v>
      </c>
      <c r="G22" s="20">
        <f t="shared" si="1"/>
        <v>1484.5776273513588</v>
      </c>
      <c r="H22" s="19">
        <v>0.47623619779164666</v>
      </c>
      <c r="I22" s="18">
        <f t="shared" si="2"/>
        <v>707.00960457635529</v>
      </c>
      <c r="L22" s="56"/>
      <c r="N22" s="56"/>
    </row>
    <row r="23" spans="1:14" x14ac:dyDescent="0.3">
      <c r="A23" s="16">
        <v>1</v>
      </c>
      <c r="B23" s="44" t="s">
        <v>31</v>
      </c>
      <c r="C23" s="15">
        <v>4740</v>
      </c>
      <c r="D23" s="15">
        <v>1216</v>
      </c>
      <c r="E23" s="15">
        <v>1355.3333299999999</v>
      </c>
      <c r="F23" s="14">
        <f t="shared" si="0"/>
        <v>3.1529027572696662</v>
      </c>
      <c r="G23" s="13">
        <f t="shared" si="1"/>
        <v>1503.3765278903559</v>
      </c>
      <c r="H23" s="12">
        <v>0.44123314065510594</v>
      </c>
      <c r="I23" s="11">
        <f t="shared" si="2"/>
        <v>663.33954698823015</v>
      </c>
      <c r="L23" s="56"/>
      <c r="N23" s="56"/>
    </row>
    <row r="24" spans="1:14" x14ac:dyDescent="0.3">
      <c r="A24" s="22">
        <v>1</v>
      </c>
      <c r="B24" s="3" t="s">
        <v>23</v>
      </c>
      <c r="C24" s="6">
        <v>3530</v>
      </c>
      <c r="D24" s="6">
        <v>1216</v>
      </c>
      <c r="E24" s="6">
        <v>1306.3333299999999</v>
      </c>
      <c r="F24" s="21">
        <f t="shared" si="0"/>
        <v>3.0389143887358427</v>
      </c>
      <c r="G24" s="20">
        <f t="shared" si="1"/>
        <v>1161.5990279569685</v>
      </c>
      <c r="H24" s="19">
        <v>0.44216691068814051</v>
      </c>
      <c r="I24" s="18">
        <f t="shared" si="2"/>
        <v>513.6206536500797</v>
      </c>
      <c r="L24" s="56"/>
      <c r="N24" s="56"/>
    </row>
  </sheetData>
  <mergeCells count="17">
    <mergeCell ref="A15:A16"/>
    <mergeCell ref="B15:B16"/>
    <mergeCell ref="A10:D10"/>
    <mergeCell ref="E10:G10"/>
    <mergeCell ref="A11:D11"/>
    <mergeCell ref="E11:G11"/>
    <mergeCell ref="A12:D12"/>
    <mergeCell ref="E12:G12"/>
    <mergeCell ref="A13:D13"/>
    <mergeCell ref="E13:G13"/>
    <mergeCell ref="A6:K6"/>
    <mergeCell ref="A8:D8"/>
    <mergeCell ref="E8:G8"/>
    <mergeCell ref="H8:J8"/>
    <mergeCell ref="A9:D9"/>
    <mergeCell ref="E9:G9"/>
    <mergeCell ref="H9:J9"/>
  </mergeCells>
  <pageMargins left="0.7" right="0.7" top="0.75" bottom="0.75" header="0.3" footer="0.3"/>
  <pageSetup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10</vt:i4>
      </vt:variant>
    </vt:vector>
  </HeadingPairs>
  <TitlesOfParts>
    <vt:vector size="10" baseType="lpstr">
      <vt:lpstr>Across Locations</vt:lpstr>
      <vt:lpstr>Avoyelles</vt:lpstr>
      <vt:lpstr>Caddo</vt:lpstr>
      <vt:lpstr>Catahoula</vt:lpstr>
      <vt:lpstr>Franklin</vt:lpstr>
      <vt:lpstr>Madison</vt:lpstr>
      <vt:lpstr>Morehouse </vt:lpstr>
      <vt:lpstr>Ouachita</vt:lpstr>
      <vt:lpstr>Richland</vt:lpstr>
      <vt:lpstr>Tensas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Foster, Matthew</dc:creator>
  <cp:lastModifiedBy>Reviewer</cp:lastModifiedBy>
  <dcterms:created xsi:type="dcterms:W3CDTF">2021-12-31T17:17:38Z</dcterms:created>
  <dcterms:modified xsi:type="dcterms:W3CDTF">2022-11-15T17:37:10Z</dcterms:modified>
</cp:coreProperties>
</file>